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 tabRatio="985" firstSheet="3"/>
  </bookViews>
  <sheets>
    <sheet name="F01公共预算收支平衡" sheetId="1" r:id="rId1"/>
    <sheet name="F02政府性基金收支平衡" sheetId="3" r:id="rId2"/>
    <sheet name="F03社保基金" sheetId="5" r:id="rId3"/>
    <sheet name="F04国有资本经营" sheetId="6" r:id="rId4"/>
    <sheet name="F05政府债务限额余额" sheetId="8" r:id="rId5"/>
    <sheet name="F06政府债务还本付息" sheetId="9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<sst xmlns="http://schemas.openxmlformats.org/spreadsheetml/2006/main" count="175" uniqueCount="136">
  <si>
    <t>附表01</t>
  </si>
  <si>
    <t>2025年一般公共预算收支平衡调整表</t>
  </si>
  <si>
    <t>单位：万元</t>
  </si>
  <si>
    <t>收入项目</t>
  </si>
  <si>
    <t>支出项目</t>
  </si>
  <si>
    <t>项      目</t>
  </si>
  <si>
    <t>年初数</t>
  </si>
  <si>
    <t>调整数</t>
  </si>
  <si>
    <t>增减额</t>
  </si>
  <si>
    <t xml:space="preserve">调整数                 </t>
  </si>
  <si>
    <t>一、地方收入</t>
  </si>
  <si>
    <t>一、 基本民生支出</t>
  </si>
  <si>
    <t>二、上级转移支付收入</t>
  </si>
  <si>
    <t>二、 工资及运转支出</t>
  </si>
  <si>
    <t>（一）返还性收入</t>
  </si>
  <si>
    <t>三、偿还债务支出</t>
  </si>
  <si>
    <t>（二）一般转移支付</t>
  </si>
  <si>
    <t>四、 项目支出</t>
  </si>
  <si>
    <t xml:space="preserve">            均衡性转移支付</t>
  </si>
  <si>
    <t>五、上解支出</t>
  </si>
  <si>
    <t xml:space="preserve">            县级基本财力保障奖补转移支付</t>
  </si>
  <si>
    <t>六、结转下年</t>
  </si>
  <si>
    <t xml:space="preserve">            结算补助</t>
  </si>
  <si>
    <t xml:space="preserve">            重点生态功能区转移支付</t>
  </si>
  <si>
    <t xml:space="preserve">            固定数额转移支付</t>
  </si>
  <si>
    <t xml:space="preserve">            革命老区转移支付</t>
  </si>
  <si>
    <t xml:space="preserve">            民族地区转移支付</t>
  </si>
  <si>
    <t xml:space="preserve">            企事业预算划转补助</t>
  </si>
  <si>
    <t xml:space="preserve">            其他转移支付</t>
  </si>
  <si>
    <t>（三）专项转移支付</t>
  </si>
  <si>
    <t>三、债务转贷收入</t>
  </si>
  <si>
    <t>（一）新增一般债券收入</t>
  </si>
  <si>
    <t>（二）再融资一般债券收入</t>
  </si>
  <si>
    <t>四、调入资金</t>
  </si>
  <si>
    <t>（一）政府性基金收入调入</t>
  </si>
  <si>
    <t>（二）国有资本经营收入调入</t>
  </si>
  <si>
    <t>（三）其他资金调入</t>
  </si>
  <si>
    <t>五、上年结转</t>
  </si>
  <si>
    <t>收入合计</t>
  </si>
  <si>
    <t>支出合计</t>
  </si>
  <si>
    <t>附表02</t>
  </si>
  <si>
    <t>2025年政府性基金预算收支平衡调整表</t>
  </si>
  <si>
    <t>一、地方基金收入</t>
  </si>
  <si>
    <t>一、基金支出</t>
  </si>
  <si>
    <t>（一）国有土地使用权出让收入</t>
  </si>
  <si>
    <t>（一）国有土地使用权出让收入安排的支出</t>
  </si>
  <si>
    <t>（二）城市基础设施建设配套费</t>
  </si>
  <si>
    <t>（二）城市基础设施建设配套费安排的支出</t>
  </si>
  <si>
    <t>（三）污水处理费收入</t>
  </si>
  <si>
    <t>（三）污水处理费收入安排的支出</t>
  </si>
  <si>
    <t>（四）专项债务对应项目专项收入</t>
  </si>
  <si>
    <t>（四）大中型水库移民后期扶持基金支出</t>
  </si>
  <si>
    <t>二、上级补助收入</t>
  </si>
  <si>
    <t>（五）国家电影事业发展专项支出</t>
  </si>
  <si>
    <t>三、地方政府专项债务转贷收入</t>
  </si>
  <si>
    <t>（六）彩票公益金安排的支出</t>
  </si>
  <si>
    <t>（一）再融资专项转贷债券收入</t>
  </si>
  <si>
    <t>（七）超长期国债项目支出</t>
  </si>
  <si>
    <t>（二）新增专项转贷债券收入</t>
  </si>
  <si>
    <t>（八）旅游发展基金支出</t>
  </si>
  <si>
    <t>（三）置换专项债券收入</t>
  </si>
  <si>
    <t>（九）债务发行费用支出</t>
  </si>
  <si>
    <t>四、上年结转收入</t>
  </si>
  <si>
    <t>（十）地方政府专项债务还本支出</t>
  </si>
  <si>
    <t>五、调入收入（专项债付息缺口1593.93万+还本自有资金45.68万）</t>
  </si>
  <si>
    <t>（十一）地方政府专项债务付息支出</t>
  </si>
  <si>
    <t>（十二）其他地方自行试点项目收益专项债券转贷收入安排的支出</t>
  </si>
  <si>
    <t>（十三）其他政府性基金债务收入安排的支出</t>
  </si>
  <si>
    <t>二、上解支出</t>
  </si>
  <si>
    <t>三、调出基金</t>
  </si>
  <si>
    <t>四、结转下年</t>
  </si>
  <si>
    <t>总  计</t>
  </si>
  <si>
    <t>附表03</t>
  </si>
  <si>
    <t>2025年社会保险基金预算收支调整表</t>
  </si>
  <si>
    <t>项     目</t>
  </si>
  <si>
    <t>机关事业单位基本养老保险基金</t>
  </si>
  <si>
    <t>城乡居民基本养老保险基金</t>
  </si>
  <si>
    <t>一、上年结余</t>
  </si>
  <si>
    <t>二、本年收入</t>
  </si>
  <si>
    <t xml:space="preserve">       其中：1、保险费收入</t>
  </si>
  <si>
    <t xml:space="preserve">                   2、财政补贴收入</t>
  </si>
  <si>
    <t xml:space="preserve">                            其中：县级补贴</t>
  </si>
  <si>
    <t xml:space="preserve">                   3、利息收入</t>
  </si>
  <si>
    <t xml:space="preserve">                  4、其他收入</t>
  </si>
  <si>
    <t xml:space="preserve">                  5、转移收入</t>
  </si>
  <si>
    <t>三、本年支出</t>
  </si>
  <si>
    <t>其中： 1、基本养老金支出</t>
  </si>
  <si>
    <t xml:space="preserve">             2、上解支出</t>
  </si>
  <si>
    <t xml:space="preserve">             3、丧葬抚恤补助支出</t>
  </si>
  <si>
    <t xml:space="preserve">             4、个人账户养老金支出</t>
  </si>
  <si>
    <t xml:space="preserve">             5、其他支出</t>
  </si>
  <si>
    <t xml:space="preserve">             6、转移支出</t>
  </si>
  <si>
    <t>四、本年收支结余</t>
  </si>
  <si>
    <t>五、年末滚存结余</t>
  </si>
  <si>
    <t>附表04</t>
  </si>
  <si>
    <t>2025年国有资本经营预算调整表</t>
  </si>
  <si>
    <t>年初预算</t>
  </si>
  <si>
    <t>调整预算</t>
  </si>
  <si>
    <t>一、地方本级收入</t>
  </si>
  <si>
    <t>一、地方本级支出</t>
  </si>
  <si>
    <t>（一）利润收入</t>
  </si>
  <si>
    <t>（一）解决历史遗留问题及改革成本支出</t>
  </si>
  <si>
    <t>（二）股息红利收入</t>
  </si>
  <si>
    <t>（二）国有企业资本金注入</t>
  </si>
  <si>
    <t>（三）产权转让收入</t>
  </si>
  <si>
    <t>（三）国有企业公益性补贴</t>
  </si>
  <si>
    <t>（四）清算收入</t>
  </si>
  <si>
    <t>（四）其他国有资本经营预算支出</t>
  </si>
  <si>
    <t>（五）其他国有资本经营预算收入</t>
  </si>
  <si>
    <t>二、上级专项补助支出</t>
  </si>
  <si>
    <t>二、上级专项补助收入</t>
  </si>
  <si>
    <t>三、调出资金</t>
  </si>
  <si>
    <t>三、上年结余收入</t>
  </si>
  <si>
    <t>四、结余资金</t>
  </si>
  <si>
    <t>收 入 总 计</t>
  </si>
  <si>
    <t>支 出 总 计</t>
  </si>
  <si>
    <t>附表05</t>
  </si>
  <si>
    <t>2025年政府债务限额和余额预计表</t>
  </si>
  <si>
    <t>债务类别</t>
  </si>
  <si>
    <t>债务限额</t>
  </si>
  <si>
    <t>债务余额</t>
  </si>
  <si>
    <t>2024年年末</t>
  </si>
  <si>
    <t>2025年新增</t>
  </si>
  <si>
    <t>2025年年末</t>
  </si>
  <si>
    <t>一般债务</t>
  </si>
  <si>
    <t>专项债务</t>
  </si>
  <si>
    <t>合计</t>
  </si>
  <si>
    <t>附表06</t>
  </si>
  <si>
    <t>2025年政府债务还本付息明细表</t>
  </si>
  <si>
    <t>项目</t>
  </si>
  <si>
    <t>金额</t>
  </si>
  <si>
    <t>偿还来源</t>
  </si>
  <si>
    <t>一、政府债务还本</t>
  </si>
  <si>
    <t xml:space="preserve">      1、一般债务</t>
  </si>
  <si>
    <t xml:space="preserve">      2、专项债务</t>
  </si>
  <si>
    <t>二、政府债务付息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</si>
</sst>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#,##0.0000000_ "/>
    <numFmt numFmtId="180" formatCode="#,##0.0000_ "/>
  </numFmts>
  <fonts count="44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2"/>
      <name val="黑体"/>
      <charset val="134"/>
    </font>
    <font>
      <b/>
      <sz val="16"/>
      <color theme="1"/>
      <name val="Microsoft YaHei UI"/>
      <charset val="134"/>
    </font>
    <font>
      <sz val="11"/>
      <color theme="1"/>
      <name val="Microsoft YaHei UI"/>
      <charset val="134"/>
    </font>
    <font>
      <b/>
      <sz val="11"/>
      <color theme="1"/>
      <name val="Microsoft YaHei UI"/>
      <charset val="134"/>
    </font>
    <font>
      <sz val="11"/>
      <name val="Microsoft YaHei UI"/>
      <charset val="134"/>
    </font>
    <font>
      <b/>
      <sz val="11"/>
      <name val="Microsoft YaHei UI"/>
      <charset val="134"/>
    </font>
    <font>
      <sz val="11"/>
      <color rgb="FFFF0000"/>
      <name val="Microsoft YaHei UI"/>
      <charset val="134"/>
    </font>
    <font>
      <sz val="12"/>
      <name val="Microsoft YaHei UI"/>
      <charset val="134"/>
    </font>
    <font>
      <b/>
      <sz val="16"/>
      <name val="Microsoft YaHei UI"/>
      <charset val="134"/>
    </font>
    <font>
      <sz val="11"/>
      <color indexed="8"/>
      <name val="Microsoft YaHei UI"/>
      <charset val="134"/>
    </font>
    <font>
      <sz val="11"/>
      <color rgb="FF000000"/>
      <name val="Microsoft YaHei UI"/>
      <charset val="134"/>
    </font>
    <font>
      <b/>
      <sz val="11"/>
      <color indexed="8"/>
      <name val="Microsoft YaHei UI"/>
      <charset val="134"/>
    </font>
    <font>
      <b/>
      <sz val="12"/>
      <name val="Microsoft YaHei UI"/>
      <charset val="134"/>
    </font>
    <font>
      <b/>
      <sz val="18"/>
      <color indexed="8"/>
      <name val="Microsoft YaHei UI"/>
      <charset val="134"/>
    </font>
    <font>
      <b/>
      <sz val="10"/>
      <color indexed="8"/>
      <name val="Microsoft YaHei UI"/>
      <charset val="134"/>
    </font>
    <font>
      <b/>
      <sz val="18"/>
      <name val="Microsoft YaHei UI"/>
      <charset val="134"/>
    </font>
    <font>
      <b/>
      <sz val="11"/>
      <color rgb="FFFF0000"/>
      <name val="Microsoft YaHei UI"/>
      <charset val="134"/>
    </font>
    <font>
      <sz val="10"/>
      <name val="Microsoft YaHei UI"/>
      <charset val="134"/>
    </font>
    <font>
      <b/>
      <sz val="11"/>
      <color rgb="FFC00000"/>
      <name val="Microsoft YaHei UI"/>
      <charset val="134"/>
    </font>
    <font>
      <sz val="11"/>
      <color rgb="FFC00000"/>
      <name val="Microsoft YaHei U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0" fillId="3" borderId="1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8" fillId="0" borderId="11">
      <alignment vertical="center"/>
    </xf>
    <xf numFmtId="0" fontId="29" fillId="0" borderId="11">
      <alignment vertical="center"/>
    </xf>
    <xf numFmtId="0" fontId="30" fillId="0" borderId="12">
      <alignment vertical="center"/>
    </xf>
    <xf numFmtId="0" fontId="30" fillId="0" borderId="0">
      <alignment vertical="center"/>
    </xf>
    <xf numFmtId="0" fontId="31" fillId="4" borderId="13">
      <alignment vertical="center"/>
    </xf>
    <xf numFmtId="0" fontId="32" fillId="5" borderId="14">
      <alignment vertical="center"/>
    </xf>
    <xf numFmtId="0" fontId="33" fillId="5" borderId="13">
      <alignment vertical="center"/>
    </xf>
    <xf numFmtId="0" fontId="34" fillId="6" borderId="15">
      <alignment vertical="center"/>
    </xf>
    <xf numFmtId="0" fontId="35" fillId="0" borderId="16">
      <alignment vertical="center"/>
    </xf>
    <xf numFmtId="0" fontId="36" fillId="0" borderId="17">
      <alignment vertical="center"/>
    </xf>
    <xf numFmtId="0" fontId="37" fillId="7" borderId="0">
      <alignment vertical="center"/>
    </xf>
    <xf numFmtId="0" fontId="38" fillId="8" borderId="0">
      <alignment vertical="center"/>
    </xf>
    <xf numFmtId="0" fontId="39" fillId="9" borderId="0">
      <alignment vertical="center"/>
    </xf>
    <xf numFmtId="0" fontId="40" fillId="10" borderId="0">
      <alignment vertical="center"/>
    </xf>
    <xf numFmtId="0" fontId="41" fillId="11" borderId="0">
      <alignment vertical="center"/>
    </xf>
    <xf numFmtId="0" fontId="41" fillId="12" borderId="0">
      <alignment vertical="center"/>
    </xf>
    <xf numFmtId="0" fontId="40" fillId="13" borderId="0">
      <alignment vertical="center"/>
    </xf>
    <xf numFmtId="0" fontId="40" fillId="14" borderId="0">
      <alignment vertical="center"/>
    </xf>
    <xf numFmtId="0" fontId="41" fillId="15" borderId="0">
      <alignment vertical="center"/>
    </xf>
    <xf numFmtId="0" fontId="41" fillId="16" borderId="0">
      <alignment vertical="center"/>
    </xf>
    <xf numFmtId="0" fontId="40" fillId="17" borderId="0">
      <alignment vertical="center"/>
    </xf>
    <xf numFmtId="0" fontId="40" fillId="18" borderId="0">
      <alignment vertical="center"/>
    </xf>
    <xf numFmtId="0" fontId="41" fillId="19" borderId="0">
      <alignment vertical="center"/>
    </xf>
    <xf numFmtId="0" fontId="41" fillId="20" borderId="0">
      <alignment vertical="center"/>
    </xf>
    <xf numFmtId="0" fontId="40" fillId="21" borderId="0">
      <alignment vertical="center"/>
    </xf>
    <xf numFmtId="0" fontId="40" fillId="22" borderId="0">
      <alignment vertical="center"/>
    </xf>
    <xf numFmtId="0" fontId="41" fillId="23" borderId="0">
      <alignment vertical="center"/>
    </xf>
    <xf numFmtId="0" fontId="41" fillId="24" borderId="0">
      <alignment vertical="center"/>
    </xf>
    <xf numFmtId="0" fontId="40" fillId="25" borderId="0">
      <alignment vertical="center"/>
    </xf>
    <xf numFmtId="0" fontId="40" fillId="26" borderId="0">
      <alignment vertical="center"/>
    </xf>
    <xf numFmtId="0" fontId="41" fillId="27" borderId="0">
      <alignment vertical="center"/>
    </xf>
    <xf numFmtId="0" fontId="41" fillId="28" borderId="0">
      <alignment vertical="center"/>
    </xf>
    <xf numFmtId="0" fontId="40" fillId="29" borderId="0">
      <alignment vertical="center"/>
    </xf>
    <xf numFmtId="0" fontId="40" fillId="30" borderId="0">
      <alignment vertical="center"/>
    </xf>
    <xf numFmtId="0" fontId="41" fillId="31" borderId="0">
      <alignment vertical="center"/>
    </xf>
    <xf numFmtId="0" fontId="41" fillId="32" borderId="0">
      <alignment vertical="center"/>
    </xf>
    <xf numFmtId="0" fontId="40" fillId="33" borderId="0">
      <alignment vertical="center"/>
    </xf>
    <xf numFmtId="0" fontId="42" fillId="0" borderId="0"/>
    <xf numFmtId="0" fontId="43" fillId="0" borderId="0"/>
  </cellStyleXfs>
  <cellXfs count="129"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right" vertical="center"/>
    </xf>
    <xf numFmtId="41" fontId="9" fillId="0" borderId="1" xfId="0" applyNumberFormat="1" applyFont="1" applyFill="1" applyBorder="1" applyAlignment="1">
      <alignment horizontal="left" vertical="center"/>
    </xf>
    <xf numFmtId="177" fontId="9" fillId="0" borderId="1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41" fontId="6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177" fontId="3" fillId="0" borderId="0" xfId="0" applyNumberFormat="1" applyFont="1" applyFill="1" applyAlignment="1" applyProtection="1">
      <alignment horizontal="left" vertical="center"/>
    </xf>
    <xf numFmtId="177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right" vertical="center"/>
    </xf>
    <xf numFmtId="177" fontId="8" fillId="0" borderId="1" xfId="0" applyNumberFormat="1" applyFont="1" applyFill="1" applyBorder="1" applyAlignment="1">
      <alignment horizontal="left" vertical="center"/>
    </xf>
    <xf numFmtId="0" fontId="12" fillId="2" borderId="1" xfId="50" applyFont="1" applyFill="1" applyBorder="1" applyAlignment="1">
      <alignment vertical="center"/>
    </xf>
    <xf numFmtId="177" fontId="10" fillId="0" borderId="1" xfId="0" applyNumberFormat="1" applyFont="1" applyFill="1" applyBorder="1" applyAlignment="1">
      <alignment vertical="center"/>
    </xf>
    <xf numFmtId="177" fontId="13" fillId="0" borderId="1" xfId="50" applyNumberFormat="1" applyFont="1" applyFill="1" applyBorder="1" applyAlignment="1">
      <alignment vertical="center"/>
    </xf>
    <xf numFmtId="177" fontId="12" fillId="0" borderId="1" xfId="50" applyNumberFormat="1" applyFont="1" applyFill="1" applyBorder="1" applyAlignment="1">
      <alignment vertical="center"/>
    </xf>
    <xf numFmtId="177" fontId="14" fillId="0" borderId="1" xfId="50" applyNumberFormat="1" applyFont="1" applyFill="1" applyBorder="1" applyAlignment="1">
      <alignment vertical="center"/>
    </xf>
    <xf numFmtId="177" fontId="15" fillId="0" borderId="1" xfId="0" applyNumberFormat="1" applyFont="1" applyFill="1" applyBorder="1" applyAlignment="1">
      <alignment vertical="center"/>
    </xf>
    <xf numFmtId="0" fontId="14" fillId="2" borderId="1" xfId="50" applyFont="1" applyFill="1" applyBorder="1" applyAlignment="1">
      <alignment vertical="center"/>
    </xf>
    <xf numFmtId="0" fontId="8" fillId="2" borderId="1" xfId="50" applyFont="1" applyFill="1" applyBorder="1" applyAlignment="1">
      <alignment horizontal="distributed" vertical="center" indent="2"/>
    </xf>
    <xf numFmtId="177" fontId="8" fillId="0" borderId="1" xfId="50" applyNumberFormat="1" applyFont="1" applyFill="1" applyBorder="1" applyAlignment="1">
      <alignment horizontal="distributed" vertical="center" indent="2"/>
    </xf>
    <xf numFmtId="178" fontId="3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/>
    <xf numFmtId="0" fontId="16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vertical="center"/>
    </xf>
    <xf numFmtId="177" fontId="17" fillId="0" borderId="0" xfId="0" applyNumberFormat="1" applyFont="1" applyFill="1" applyBorder="1" applyAlignment="1" applyProtection="1">
      <alignment horizontal="center" vertical="center"/>
    </xf>
    <xf numFmtId="177" fontId="12" fillId="0" borderId="0" xfId="0" applyNumberFormat="1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177" fontId="8" fillId="0" borderId="3" xfId="0" applyNumberFormat="1" applyFont="1" applyFill="1" applyBorder="1" applyAlignment="1" applyProtection="1">
      <alignment horizontal="center" vertical="center" wrapText="1"/>
    </xf>
    <xf numFmtId="177" fontId="14" fillId="0" borderId="2" xfId="0" applyNumberFormat="1" applyFont="1" applyFill="1" applyBorder="1" applyAlignment="1" applyProtection="1">
      <alignment horizontal="center" vertical="center" wrapText="1"/>
    </xf>
    <xf numFmtId="177" fontId="14" fillId="0" borderId="4" xfId="0" applyNumberFormat="1" applyFont="1" applyFill="1" applyBorder="1" applyAlignment="1" applyProtection="1">
      <alignment horizontal="center" vertical="center" wrapText="1"/>
    </xf>
    <xf numFmtId="177" fontId="14" fillId="0" borderId="5" xfId="0" applyNumberFormat="1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/>
    </xf>
    <xf numFmtId="177" fontId="8" fillId="0" borderId="6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/>
    </xf>
    <xf numFmtId="177" fontId="14" fillId="0" borderId="1" xfId="0" applyNumberFormat="1" applyFont="1" applyFill="1" applyBorder="1" applyAlignment="1" applyProtection="1">
      <alignment vertical="center"/>
    </xf>
    <xf numFmtId="177" fontId="14" fillId="0" borderId="7" xfId="49" applyNumberFormat="1" applyFont="1" applyFill="1" applyBorder="1" applyAlignment="1">
      <alignment vertical="center"/>
    </xf>
    <xf numFmtId="0" fontId="12" fillId="0" borderId="1" xfId="0" applyFont="1" applyFill="1" applyBorder="1" applyAlignment="1" applyProtection="1">
      <alignment horizontal="left" vertical="center"/>
    </xf>
    <xf numFmtId="177" fontId="12" fillId="0" borderId="1" xfId="0" applyNumberFormat="1" applyFont="1" applyFill="1" applyBorder="1" applyAlignment="1" applyProtection="1">
      <alignment vertical="center"/>
    </xf>
    <xf numFmtId="177" fontId="12" fillId="0" borderId="1" xfId="0" applyNumberFormat="1" applyFont="1" applyFill="1" applyBorder="1" applyAlignment="1" applyProtection="1">
      <alignment vertical="center" wrapText="1"/>
    </xf>
    <xf numFmtId="177" fontId="12" fillId="0" borderId="7" xfId="49" applyNumberFormat="1" applyFont="1" applyFill="1" applyBorder="1" applyAlignment="1">
      <alignment vertical="center"/>
    </xf>
    <xf numFmtId="0" fontId="12" fillId="0" borderId="1" xfId="0" applyFont="1" applyFill="1" applyBorder="1" applyAlignment="1" applyProtection="1">
      <alignment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vertical="center"/>
    </xf>
    <xf numFmtId="176" fontId="14" fillId="0" borderId="1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77" fontId="7" fillId="0" borderId="0" xfId="0" applyNumberFormat="1" applyFont="1" applyFill="1" applyBorder="1" applyAlignment="1">
      <alignment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77" fontId="15" fillId="0" borderId="8" xfId="0" applyNumberFormat="1" applyFont="1" applyFill="1" applyBorder="1" applyAlignment="1">
      <alignment horizontal="center" vertical="center" wrapText="1"/>
    </xf>
    <xf numFmtId="177" fontId="15" fillId="0" borderId="9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177" fontId="8" fillId="0" borderId="1" xfId="0" applyNumberFormat="1" applyFont="1" applyFill="1" applyBorder="1" applyAlignment="1" applyProtection="1">
      <alignment horizontal="right" vertical="center" wrapText="1"/>
    </xf>
    <xf numFmtId="177" fontId="8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77" fontId="7" fillId="0" borderId="1" xfId="0" applyNumberFormat="1" applyFont="1" applyFill="1" applyBorder="1" applyAlignment="1">
      <alignment vertical="center" wrapText="1"/>
    </xf>
    <xf numFmtId="177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</xf>
    <xf numFmtId="177" fontId="7" fillId="0" borderId="1" xfId="0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19" fillId="0" borderId="1" xfId="0" applyNumberFormat="1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right" vertical="center" wrapText="1"/>
    </xf>
    <xf numFmtId="177" fontId="21" fillId="0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20" fillId="0" borderId="0" xfId="0" applyFont="1" applyFill="1" applyAlignment="1" applyProtection="1">
      <alignment vertical="center" wrapText="1"/>
    </xf>
    <xf numFmtId="177" fontId="22" fillId="0" borderId="1" xfId="0" applyNumberFormat="1" applyFont="1" applyFill="1" applyBorder="1" applyAlignment="1" applyProtection="1">
      <alignment horizontal="right" vertical="center" wrapText="1"/>
    </xf>
    <xf numFmtId="177" fontId="20" fillId="0" borderId="0" xfId="0" applyNumberFormat="1" applyFont="1" applyFill="1" applyBorder="1" applyAlignment="1" applyProtection="1">
      <alignment vertical="center" wrapText="1"/>
    </xf>
    <xf numFmtId="179" fontId="10" fillId="0" borderId="0" xfId="0" applyNumberFormat="1" applyFont="1" applyFill="1" applyBorder="1" applyAlignment="1" applyProtection="1">
      <alignment vertical="center" wrapText="1"/>
    </xf>
    <xf numFmtId="180" fontId="20" fillId="0" borderId="0" xfId="0" applyNumberFormat="1" applyFont="1" applyFill="1" applyBorder="1" applyAlignment="1" applyProtection="1">
      <alignment vertical="center" wrapText="1"/>
    </xf>
    <xf numFmtId="177" fontId="10" fillId="0" borderId="0" xfId="0" applyNumberFormat="1" applyFont="1" applyFill="1" applyBorder="1" applyAlignment="1" applyProtection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0</xdr:row>
      <xdr:rowOff>0</xdr:rowOff>
    </xdr:from>
    <xdr:ext cx="77032" cy="641560"/>
    <xdr:sp>
      <xdr:nvSpPr>
        <xdr:cNvPr id="2" name="TextBox 1"/>
        <xdr:cNvSpPr txBox="1"/>
      </xdr:nvSpPr>
      <xdr:spPr>
        <a:xfrm>
          <a:off x="0" y="0"/>
          <a:ext cx="76835" cy="641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6396" cy="430011"/>
    <xdr:sp>
      <xdr:nvSpPr>
        <xdr:cNvPr id="3" name="TextBox 1"/>
        <xdr:cNvSpPr txBox="1"/>
      </xdr:nvSpPr>
      <xdr:spPr>
        <a:xfrm>
          <a:off x="0" y="0"/>
          <a:ext cx="76200" cy="4298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7669" cy="219075"/>
    <xdr:sp>
      <xdr:nvSpPr>
        <xdr:cNvPr id="4" name="TextBox 1"/>
        <xdr:cNvSpPr txBox="1"/>
      </xdr:nvSpPr>
      <xdr:spPr>
        <a:xfrm>
          <a:off x="0" y="0"/>
          <a:ext cx="7747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6396" cy="494781"/>
    <xdr:sp>
      <xdr:nvSpPr>
        <xdr:cNvPr id="5" name="TextBox 1"/>
        <xdr:cNvSpPr txBox="1"/>
      </xdr:nvSpPr>
      <xdr:spPr>
        <a:xfrm>
          <a:off x="0" y="0"/>
          <a:ext cx="76200" cy="4946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7032" cy="443440"/>
    <xdr:sp>
      <xdr:nvSpPr>
        <xdr:cNvPr id="6" name="TextBox 1"/>
        <xdr:cNvSpPr txBox="1"/>
      </xdr:nvSpPr>
      <xdr:spPr>
        <a:xfrm>
          <a:off x="0" y="0"/>
          <a:ext cx="76835" cy="4432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6396" cy="495300"/>
    <xdr:sp>
      <xdr:nvSpPr>
        <xdr:cNvPr id="7" name="TextBox 1"/>
        <xdr:cNvSpPr txBox="1"/>
      </xdr:nvSpPr>
      <xdr:spPr>
        <a:xfrm>
          <a:off x="0" y="0"/>
          <a:ext cx="76200" cy="495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6396" cy="403341"/>
    <xdr:sp>
      <xdr:nvSpPr>
        <xdr:cNvPr id="8" name="TextBox 1"/>
        <xdr:cNvSpPr txBox="1"/>
      </xdr:nvSpPr>
      <xdr:spPr>
        <a:xfrm>
          <a:off x="0" y="0"/>
          <a:ext cx="76200" cy="403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76396" cy="418581"/>
    <xdr:sp>
      <xdr:nvSpPr>
        <xdr:cNvPr id="9" name="TextBox 1"/>
        <xdr:cNvSpPr txBox="1"/>
      </xdr:nvSpPr>
      <xdr:spPr>
        <a:xfrm>
          <a:off x="0" y="0"/>
          <a:ext cx="76200" cy="418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  <a:p>
          <a:endParaRPr lang="zh-CN" alt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wechat_files\cocoily123_c3d2\msg\file\2025-09\&#35843;&#25972;&#27979;&#31639;&#34920;&#65306;2025&#24180;&#25910;&#25903;&#39044;&#3163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01公共预算收支平衡调整"/>
      <sheetName val="地方收入"/>
      <sheetName val="上级补助收入测算"/>
      <sheetName val="转移支付"/>
      <sheetName val="省市专项"/>
      <sheetName val="F02公共预算支出调整（草）"/>
      <sheetName val="公共预算支出测算表"/>
      <sheetName val="增减支出明细"/>
      <sheetName val="上解"/>
      <sheetName val="债务还本付息"/>
      <sheetName val="债券收入"/>
      <sheetName val="F03基金收支平衡调整"/>
      <sheetName val="基金收入测算"/>
      <sheetName val="24年收入"/>
      <sheetName val="基金补助"/>
      <sheetName val="7月执行"/>
      <sheetName val="国土部门测算"/>
      <sheetName val="F04基金支出明细调整"/>
      <sheetName val="基金支出测算"/>
      <sheetName val="基金结余测算"/>
      <sheetName val="24决算支出及结余"/>
      <sheetName val="24决算债务余额"/>
      <sheetName val="Sheet3"/>
      <sheetName val="F05社保基金收支调整"/>
      <sheetName val="机关养老"/>
      <sheetName val="城乡居民"/>
      <sheetName val="F06国有资本经营收支"/>
      <sheetName val="F07新增债券项目分配"/>
      <sheetName val="F08债务限额余额表"/>
      <sheetName val="F09政府债务还本付息"/>
      <sheetName val="F10专项债务对应专项收入明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9">
          <cell r="E9">
            <v>6458.18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1">
          <cell r="E21">
            <v>29563.96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>
        <row r="5">
          <cell r="B5">
            <v>49</v>
          </cell>
        </row>
        <row r="7">
          <cell r="B7">
            <v>14016</v>
          </cell>
        </row>
        <row r="8">
          <cell r="B8">
            <v>10900</v>
          </cell>
        </row>
        <row r="10">
          <cell r="B10">
            <v>3</v>
          </cell>
        </row>
        <row r="12">
          <cell r="B12">
            <v>100</v>
          </cell>
        </row>
        <row r="14">
          <cell r="B14">
            <v>24948</v>
          </cell>
        </row>
        <row r="18">
          <cell r="B18">
            <v>0.42</v>
          </cell>
        </row>
        <row r="19">
          <cell r="B19">
            <v>70</v>
          </cell>
        </row>
      </sheetData>
      <sheetData sheetId="25" refreshError="1">
        <row r="5">
          <cell r="B5">
            <v>18798</v>
          </cell>
        </row>
        <row r="7">
          <cell r="F7">
            <v>4600</v>
          </cell>
        </row>
        <row r="8">
          <cell r="F8">
            <v>10817</v>
          </cell>
        </row>
        <row r="9">
          <cell r="F9">
            <v>3603</v>
          </cell>
        </row>
        <row r="10">
          <cell r="F10">
            <v>14</v>
          </cell>
        </row>
        <row r="11">
          <cell r="F11">
            <v>0</v>
          </cell>
        </row>
        <row r="12">
          <cell r="F12">
            <v>11</v>
          </cell>
        </row>
        <row r="14">
          <cell r="F14">
            <v>9998</v>
          </cell>
        </row>
        <row r="15">
          <cell r="F15">
            <v>0</v>
          </cell>
        </row>
        <row r="16">
          <cell r="F16">
            <v>345</v>
          </cell>
        </row>
        <row r="17">
          <cell r="F17">
            <v>0</v>
          </cell>
        </row>
        <row r="18">
          <cell r="F18">
            <v>3</v>
          </cell>
        </row>
        <row r="19">
          <cell r="F19">
            <v>3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13" workbookViewId="0">
      <selection activeCell="F13" sqref="F13"/>
    </sheetView>
  </sheetViews>
  <sheetFormatPr defaultColWidth="9" defaultRowHeight="17.25"/>
  <cols>
    <col min="1" max="1" width="33.5" style="107" customWidth="1"/>
    <col min="2" max="4" width="13.5" style="107" customWidth="1"/>
    <col min="5" max="5" width="22.875" style="107" customWidth="1"/>
    <col min="6" max="8" width="13.25" style="107" customWidth="1"/>
    <col min="9" max="9" width="14.125" style="107"/>
    <col min="10" max="22" width="9" style="107"/>
    <col min="23" max="214" width="8.7" style="107"/>
    <col min="215" max="246" width="9" style="107"/>
    <col min="247" max="256" width="8.7" style="107"/>
    <col min="257" max="16384" width="9" style="107"/>
  </cols>
  <sheetData>
    <row r="1" s="107" customFormat="1" ht="23" customHeight="1" spans="1:8">
      <c r="A1" s="109" t="s">
        <v>0</v>
      </c>
      <c r="B1" s="109"/>
      <c r="C1" s="109"/>
      <c r="D1" s="109"/>
      <c r="E1" s="109"/>
      <c r="F1" s="109"/>
    </row>
    <row r="2" s="107" customFormat="1" ht="30" customHeight="1" spans="1:8">
      <c r="A2" s="110" t="s">
        <v>1</v>
      </c>
      <c r="B2" s="110"/>
      <c r="C2" s="110"/>
      <c r="D2" s="110"/>
      <c r="E2" s="110"/>
      <c r="F2" s="110"/>
      <c r="G2" s="110"/>
      <c r="H2" s="110"/>
    </row>
    <row r="3" s="107" customFormat="1" ht="18" customHeight="1" spans="1:8">
      <c r="A3" s="111"/>
      <c r="B3" s="111"/>
      <c r="C3" s="111"/>
      <c r="D3" s="111"/>
      <c r="E3" s="111"/>
      <c r="F3" s="112"/>
      <c r="H3" s="112" t="s">
        <v>2</v>
      </c>
    </row>
    <row r="4" s="108" customFormat="1" ht="35" customHeight="1" spans="1:8">
      <c r="A4" s="113" t="s">
        <v>3</v>
      </c>
      <c r="B4" s="114"/>
      <c r="C4" s="114"/>
      <c r="D4" s="115"/>
      <c r="E4" s="113" t="s">
        <v>4</v>
      </c>
      <c r="F4" s="114"/>
      <c r="G4" s="114"/>
      <c r="H4" s="115"/>
    </row>
    <row r="5" s="108" customFormat="1" ht="35" customHeight="1" spans="1:8">
      <c r="A5" s="116" t="s">
        <v>5</v>
      </c>
      <c r="B5" s="117" t="s">
        <v>6</v>
      </c>
      <c r="C5" s="117" t="s">
        <v>7</v>
      </c>
      <c r="D5" s="117" t="s">
        <v>8</v>
      </c>
      <c r="E5" s="67" t="s">
        <v>5</v>
      </c>
      <c r="F5" s="117" t="s">
        <v>6</v>
      </c>
      <c r="G5" s="117" t="s">
        <v>9</v>
      </c>
      <c r="H5" s="117" t="s">
        <v>8</v>
      </c>
    </row>
    <row r="6" s="107" customFormat="1" ht="35" customHeight="1" spans="1:8">
      <c r="A6" s="89" t="s">
        <v>10</v>
      </c>
      <c r="B6" s="90">
        <v>39780.319</v>
      </c>
      <c r="C6" s="90">
        <v>38865</v>
      </c>
      <c r="D6" s="90">
        <v>-915.319000000003</v>
      </c>
      <c r="E6" s="91" t="s">
        <v>11</v>
      </c>
      <c r="F6" s="90">
        <v>49196.0047</v>
      </c>
      <c r="G6" s="90">
        <v>51009.0047</v>
      </c>
      <c r="H6" s="90">
        <f t="shared" ref="H6:H11" si="0">G6-F6</f>
        <v>1813</v>
      </c>
    </row>
    <row r="7" s="107" customFormat="1" ht="35" customHeight="1" spans="1:8">
      <c r="A7" s="89" t="s">
        <v>12</v>
      </c>
      <c r="B7" s="90">
        <v>175815.666666667</v>
      </c>
      <c r="C7" s="90">
        <f>SUM(C8:C9,C19)</f>
        <v>190069.004</v>
      </c>
      <c r="D7" s="90">
        <v>14253.3373333333</v>
      </c>
      <c r="E7" s="91" t="s">
        <v>13</v>
      </c>
      <c r="F7" s="90">
        <v>101874.157</v>
      </c>
      <c r="G7" s="90">
        <v>106129.16148</v>
      </c>
      <c r="H7" s="90">
        <f t="shared" si="0"/>
        <v>4255.00447999999</v>
      </c>
    </row>
    <row r="8" s="107" customFormat="1" ht="35" customHeight="1" spans="1:8">
      <c r="A8" s="95" t="s">
        <v>14</v>
      </c>
      <c r="B8" s="118">
        <v>3455</v>
      </c>
      <c r="C8" s="118">
        <v>3455</v>
      </c>
      <c r="D8" s="118">
        <f>C8-B8</f>
        <v>0</v>
      </c>
      <c r="E8" s="91" t="s">
        <v>15</v>
      </c>
      <c r="F8" s="90">
        <v>29404.18</v>
      </c>
      <c r="G8" s="90">
        <v>32431.82</v>
      </c>
      <c r="H8" s="90">
        <f t="shared" si="0"/>
        <v>3027.64</v>
      </c>
    </row>
    <row r="9" s="107" customFormat="1" ht="35" customHeight="1" spans="1:8">
      <c r="A9" s="95" t="s">
        <v>16</v>
      </c>
      <c r="B9" s="118">
        <v>155470.666666667</v>
      </c>
      <c r="C9" s="118">
        <f>SUM(C10:C18)</f>
        <v>165216.2</v>
      </c>
      <c r="D9" s="118">
        <f t="shared" ref="D9:D18" si="1">C9-B9</f>
        <v>9745.53333333301</v>
      </c>
      <c r="E9" s="91" t="s">
        <v>17</v>
      </c>
      <c r="F9" s="90">
        <v>62584.412548</v>
      </c>
      <c r="G9" s="119">
        <f>81684.641748+1500</f>
        <v>83184.641748</v>
      </c>
      <c r="H9" s="119">
        <f t="shared" si="0"/>
        <v>20600.2292</v>
      </c>
    </row>
    <row r="10" s="107" customFormat="1" ht="35" customHeight="1" spans="1:8">
      <c r="A10" s="92" t="s">
        <v>18</v>
      </c>
      <c r="B10" s="118">
        <v>41254</v>
      </c>
      <c r="C10" s="118">
        <v>47718</v>
      </c>
      <c r="D10" s="118">
        <f t="shared" si="1"/>
        <v>6464</v>
      </c>
      <c r="E10" s="91" t="s">
        <v>19</v>
      </c>
      <c r="F10" s="90">
        <v>4590</v>
      </c>
      <c r="G10" s="90">
        <v>4850</v>
      </c>
      <c r="H10" s="90">
        <f t="shared" si="0"/>
        <v>260</v>
      </c>
    </row>
    <row r="11" s="107" customFormat="1" ht="35" customHeight="1" spans="1:8">
      <c r="A11" s="92" t="s">
        <v>20</v>
      </c>
      <c r="B11" s="118">
        <v>17535</v>
      </c>
      <c r="C11" s="118">
        <v>14869</v>
      </c>
      <c r="D11" s="118">
        <f t="shared" si="1"/>
        <v>-2666</v>
      </c>
      <c r="E11" s="91" t="s">
        <v>21</v>
      </c>
      <c r="F11" s="90">
        <v>348.33</v>
      </c>
      <c r="G11" s="90">
        <v>365.378</v>
      </c>
      <c r="H11" s="90">
        <f t="shared" si="0"/>
        <v>17.048</v>
      </c>
    </row>
    <row r="12" s="107" customFormat="1" ht="35" customHeight="1" spans="1:8">
      <c r="A12" s="92" t="s">
        <v>22</v>
      </c>
      <c r="B12" s="118">
        <v>6853.66666666667</v>
      </c>
      <c r="C12" s="118">
        <v>6399.75</v>
      </c>
      <c r="D12" s="118">
        <f t="shared" si="1"/>
        <v>-453.91666666667</v>
      </c>
      <c r="E12" s="120"/>
      <c r="F12" s="120"/>
      <c r="G12" s="120"/>
      <c r="H12" s="120"/>
    </row>
    <row r="13" s="107" customFormat="1" ht="35" customHeight="1" spans="1:8">
      <c r="A13" s="92" t="s">
        <v>23</v>
      </c>
      <c r="B13" s="118">
        <v>8051</v>
      </c>
      <c r="C13" s="118">
        <v>9439</v>
      </c>
      <c r="D13" s="118">
        <f t="shared" si="1"/>
        <v>1388</v>
      </c>
      <c r="E13" s="91"/>
      <c r="F13" s="90"/>
      <c r="G13" s="118"/>
      <c r="H13" s="118"/>
    </row>
    <row r="14" s="107" customFormat="1" ht="35" customHeight="1" spans="1:8">
      <c r="A14" s="92" t="s">
        <v>24</v>
      </c>
      <c r="B14" s="118">
        <v>9327</v>
      </c>
      <c r="C14" s="118">
        <v>9383.43</v>
      </c>
      <c r="D14" s="118">
        <f t="shared" si="1"/>
        <v>56.4300000000003</v>
      </c>
      <c r="E14" s="96"/>
      <c r="F14" s="118"/>
      <c r="G14" s="118"/>
      <c r="H14" s="118"/>
    </row>
    <row r="15" s="107" customFormat="1" ht="35" customHeight="1" spans="1:8">
      <c r="A15" s="92" t="s">
        <v>25</v>
      </c>
      <c r="B15" s="118">
        <v>160</v>
      </c>
      <c r="C15" s="118">
        <v>160</v>
      </c>
      <c r="D15" s="118">
        <f t="shared" si="1"/>
        <v>0</v>
      </c>
      <c r="E15" s="91"/>
      <c r="F15" s="90"/>
      <c r="G15" s="118"/>
      <c r="H15" s="118"/>
    </row>
    <row r="16" s="107" customFormat="1" ht="35" customHeight="1" spans="1:8">
      <c r="A16" s="92" t="s">
        <v>26</v>
      </c>
      <c r="B16" s="118">
        <v>10317</v>
      </c>
      <c r="C16" s="118">
        <v>10317</v>
      </c>
      <c r="D16" s="118">
        <f t="shared" si="1"/>
        <v>0</v>
      </c>
      <c r="E16" s="91"/>
      <c r="F16" s="90"/>
      <c r="G16" s="118"/>
      <c r="H16" s="118"/>
    </row>
    <row r="17" s="107" customFormat="1" ht="35" customHeight="1" spans="1:9">
      <c r="A17" s="92" t="s">
        <v>27</v>
      </c>
      <c r="B17" s="118">
        <v>-1016</v>
      </c>
      <c r="C17" s="118">
        <v>-1016</v>
      </c>
      <c r="D17" s="118">
        <f t="shared" si="1"/>
        <v>0</v>
      </c>
      <c r="E17" s="96"/>
      <c r="F17" s="118"/>
      <c r="G17" s="118"/>
      <c r="H17" s="118"/>
    </row>
    <row r="18" s="107" customFormat="1" ht="35" customHeight="1" spans="1:9">
      <c r="A18" s="92" t="s">
        <v>28</v>
      </c>
      <c r="B18" s="118">
        <v>62989</v>
      </c>
      <c r="C18" s="118">
        <v>67946.02</v>
      </c>
      <c r="D18" s="118">
        <f t="shared" si="1"/>
        <v>4957.02</v>
      </c>
      <c r="E18" s="96"/>
      <c r="F18" s="118"/>
      <c r="G18" s="118"/>
      <c r="H18" s="118"/>
      <c r="I18" s="121"/>
    </row>
    <row r="19" s="107" customFormat="1" ht="35" customHeight="1" spans="1:9">
      <c r="A19" s="95" t="s">
        <v>29</v>
      </c>
      <c r="B19" s="118">
        <v>16890</v>
      </c>
      <c r="C19" s="118">
        <v>21397.804</v>
      </c>
      <c r="D19" s="118">
        <v>4507.804</v>
      </c>
      <c r="E19" s="96"/>
      <c r="F19" s="118"/>
      <c r="G19" s="118"/>
      <c r="H19" s="118"/>
    </row>
    <row r="20" s="107" customFormat="1" ht="35" customHeight="1" spans="1:9">
      <c r="A20" s="89" t="s">
        <v>30</v>
      </c>
      <c r="B20" s="90">
        <v>0</v>
      </c>
      <c r="C20" s="90">
        <v>34100</v>
      </c>
      <c r="D20" s="90">
        <v>34100</v>
      </c>
      <c r="E20" s="96"/>
      <c r="F20" s="118"/>
      <c r="G20" s="90"/>
      <c r="H20" s="90"/>
      <c r="I20" s="122"/>
    </row>
    <row r="21" s="107" customFormat="1" ht="35" customHeight="1" spans="1:9">
      <c r="A21" s="92" t="s">
        <v>31</v>
      </c>
      <c r="B21" s="90"/>
      <c r="C21" s="118">
        <v>13000</v>
      </c>
      <c r="D21" s="118">
        <v>13000</v>
      </c>
      <c r="E21" s="96"/>
      <c r="F21" s="118"/>
      <c r="G21" s="90"/>
      <c r="H21" s="90"/>
      <c r="I21" s="122"/>
    </row>
    <row r="22" s="107" customFormat="1" ht="35" customHeight="1" spans="1:9">
      <c r="A22" s="92" t="s">
        <v>32</v>
      </c>
      <c r="B22" s="90"/>
      <c r="C22" s="118">
        <v>21100</v>
      </c>
      <c r="D22" s="118">
        <v>21100</v>
      </c>
      <c r="E22" s="96"/>
      <c r="F22" s="118"/>
      <c r="G22" s="90"/>
      <c r="H22" s="90"/>
      <c r="I22" s="122"/>
    </row>
    <row r="23" s="107" customFormat="1" ht="35" customHeight="1" spans="1:9">
      <c r="A23" s="89" t="s">
        <v>33</v>
      </c>
      <c r="B23" s="90">
        <v>32000</v>
      </c>
      <c r="C23" s="90">
        <f>SUM(C24:C26)</f>
        <v>13200</v>
      </c>
      <c r="D23" s="90">
        <f>C23-B23</f>
        <v>-18800</v>
      </c>
      <c r="E23" s="96"/>
      <c r="F23" s="118"/>
      <c r="G23" s="90"/>
      <c r="H23" s="90"/>
      <c r="I23" s="123"/>
    </row>
    <row r="24" s="107" customFormat="1" ht="35" customHeight="1" spans="1:9">
      <c r="A24" s="95" t="s">
        <v>34</v>
      </c>
      <c r="B24" s="118">
        <v>24000</v>
      </c>
      <c r="C24" s="118"/>
      <c r="D24" s="118">
        <v>-24000</v>
      </c>
      <c r="E24" s="96"/>
      <c r="F24" s="118"/>
      <c r="G24" s="118"/>
      <c r="H24" s="118"/>
      <c r="I24" s="123"/>
    </row>
    <row r="25" s="107" customFormat="1" ht="35" customHeight="1" spans="1:9">
      <c r="A25" s="95" t="s">
        <v>35</v>
      </c>
      <c r="B25" s="118"/>
      <c r="C25" s="118">
        <v>5300</v>
      </c>
      <c r="D25" s="118">
        <v>5300</v>
      </c>
      <c r="E25" s="96"/>
      <c r="F25" s="118"/>
      <c r="G25" s="118"/>
      <c r="H25" s="118"/>
      <c r="I25" s="123"/>
    </row>
    <row r="26" s="107" customFormat="1" ht="35" customHeight="1" spans="1:9">
      <c r="A26" s="95" t="s">
        <v>36</v>
      </c>
      <c r="B26" s="118">
        <v>8000</v>
      </c>
      <c r="C26" s="124">
        <v>7900</v>
      </c>
      <c r="D26" s="124">
        <v>-100</v>
      </c>
      <c r="E26" s="96"/>
      <c r="F26" s="118"/>
      <c r="G26" s="118"/>
      <c r="H26" s="118"/>
      <c r="I26" s="123"/>
    </row>
    <row r="27" s="107" customFormat="1" ht="35" customHeight="1" spans="1:9">
      <c r="A27" s="89" t="s">
        <v>37</v>
      </c>
      <c r="B27" s="90">
        <v>401</v>
      </c>
      <c r="C27" s="90">
        <v>1736</v>
      </c>
      <c r="D27" s="90">
        <v>1335</v>
      </c>
      <c r="E27" s="96"/>
      <c r="F27" s="118"/>
      <c r="G27" s="90"/>
      <c r="H27" s="90"/>
    </row>
    <row r="28" s="107" customFormat="1" ht="35" customHeight="1" spans="1:9">
      <c r="A28" s="116" t="s">
        <v>38</v>
      </c>
      <c r="B28" s="90">
        <f>SUM(B27,B23,B20,B7,B6)</f>
        <v>247996.985666667</v>
      </c>
      <c r="C28" s="119">
        <f>SUM(C27,C23,C20,C7,C6)</f>
        <v>277970.004</v>
      </c>
      <c r="D28" s="119">
        <f>SUM(D27,D23,D20,D7,D6)</f>
        <v>29973.0183333333</v>
      </c>
      <c r="E28" s="67" t="s">
        <v>39</v>
      </c>
      <c r="F28" s="90">
        <f>SUM(F6:F27)</f>
        <v>247997.084248</v>
      </c>
      <c r="G28" s="119">
        <f>SUM(G6:G27)</f>
        <v>277970.005928</v>
      </c>
      <c r="H28" s="119">
        <f>SUM(H6:H27)</f>
        <v>29972.92168</v>
      </c>
    </row>
    <row r="29" s="107" customFormat="1" spans="1:9">
      <c r="B29" s="125"/>
      <c r="C29" s="125"/>
      <c r="D29" s="125"/>
      <c r="E29" s="126"/>
      <c r="F29" s="125"/>
    </row>
    <row r="30" s="107" customFormat="1" spans="1:9">
      <c r="B30" s="125"/>
      <c r="C30" s="127"/>
      <c r="D30" s="125"/>
      <c r="E30" s="128"/>
      <c r="F30" s="128"/>
    </row>
  </sheetData>
  <mergeCells count="4">
    <mergeCell ref="A1:F1"/>
    <mergeCell ref="A2:H2"/>
    <mergeCell ref="A4:D4"/>
    <mergeCell ref="E4:H4"/>
  </mergeCells>
  <printOptions horizontalCentered="1"/>
  <pageMargins left="0.393055555555556" right="0.432638888888889" top="0.751388888888889" bottom="0.751388888888889" header="0.298611111111111" footer="0.298611111111111"/>
  <pageSetup paperSize="9" scale="7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opLeftCell="A12" workbookViewId="0">
      <selection activeCell="E17" sqref="E17"/>
    </sheetView>
  </sheetViews>
  <sheetFormatPr defaultColWidth="9.75" defaultRowHeight="19.5" customHeight="1" outlineLevelCol="7"/>
  <cols>
    <col min="1" max="1" width="35.625" style="79" customWidth="1"/>
    <col min="2" max="4" width="14.125" style="81" customWidth="1"/>
    <col min="5" max="5" width="62.6583333333333" style="81" customWidth="1"/>
    <col min="6" max="6" width="14.625" style="81" customWidth="1"/>
    <col min="7" max="7" width="14.375" style="79" customWidth="1"/>
    <col min="8" max="8" width="16.9583333333333" style="79" customWidth="1"/>
    <col min="9" max="9" width="10.375" style="79"/>
    <col min="10" max="10" width="10" style="79"/>
    <col min="11" max="11" width="10.375" style="79"/>
    <col min="12" max="28" width="10" style="79"/>
    <col min="29" max="16384" width="9.75" style="79"/>
  </cols>
  <sheetData>
    <row r="1" s="79" customFormat="1" customHeight="1" spans="1:8">
      <c r="A1" s="5" t="s">
        <v>40</v>
      </c>
      <c r="B1" s="82"/>
      <c r="C1" s="82"/>
      <c r="D1" s="82"/>
      <c r="E1" s="5"/>
      <c r="F1" s="81"/>
    </row>
    <row r="2" s="79" customFormat="1" ht="38.25" customHeight="1" spans="1:8">
      <c r="A2" s="83" t="s">
        <v>41</v>
      </c>
      <c r="B2" s="83"/>
      <c r="C2" s="83"/>
      <c r="D2" s="83"/>
      <c r="E2" s="83"/>
      <c r="F2" s="83"/>
      <c r="G2" s="83"/>
      <c r="H2" s="83"/>
    </row>
    <row r="3" s="79" customFormat="1" ht="21" customHeight="1" spans="1:8">
      <c r="B3" s="81"/>
      <c r="C3" s="81"/>
      <c r="D3" s="81"/>
      <c r="E3" s="81"/>
      <c r="F3" s="81"/>
      <c r="H3" s="84" t="s">
        <v>2</v>
      </c>
    </row>
    <row r="4" s="79" customFormat="1" ht="27" customHeight="1" spans="1:8">
      <c r="A4" s="85" t="s">
        <v>3</v>
      </c>
      <c r="B4" s="86"/>
      <c r="C4" s="86"/>
      <c r="D4" s="86"/>
      <c r="E4" s="87" t="s">
        <v>4</v>
      </c>
      <c r="F4" s="87"/>
      <c r="G4" s="87"/>
      <c r="H4" s="87"/>
    </row>
    <row r="5" s="80" customFormat="1" ht="36" customHeight="1" spans="1:8">
      <c r="A5" s="88" t="s">
        <v>5</v>
      </c>
      <c r="B5" s="67" t="s">
        <v>6</v>
      </c>
      <c r="C5" s="67" t="s">
        <v>7</v>
      </c>
      <c r="D5" s="67" t="s">
        <v>8</v>
      </c>
      <c r="E5" s="87" t="s">
        <v>5</v>
      </c>
      <c r="F5" s="67" t="s">
        <v>6</v>
      </c>
      <c r="G5" s="67" t="s">
        <v>7</v>
      </c>
      <c r="H5" s="67" t="s">
        <v>8</v>
      </c>
    </row>
    <row r="6" s="79" customFormat="1" ht="21" customHeight="1" spans="1:8">
      <c r="A6" s="89" t="s">
        <v>42</v>
      </c>
      <c r="B6" s="90">
        <f>SUM(B7:B10)</f>
        <v>33462</v>
      </c>
      <c r="C6" s="90">
        <f>SUM(C7:C10)</f>
        <v>9534.03</v>
      </c>
      <c r="D6" s="90">
        <f>SUM(D7:D10)</f>
        <v>-23927.97</v>
      </c>
      <c r="E6" s="91" t="s">
        <v>43</v>
      </c>
      <c r="F6" s="90">
        <f t="shared" ref="F6:H6" si="0">SUM(F7:F19)</f>
        <v>15296.6</v>
      </c>
      <c r="G6" s="90">
        <f t="shared" si="0"/>
        <v>79823.86</v>
      </c>
      <c r="H6" s="90">
        <f t="shared" si="0"/>
        <v>64527.26</v>
      </c>
    </row>
    <row r="7" s="79" customFormat="1" ht="30" customHeight="1" spans="1:8">
      <c r="A7" s="92" t="s">
        <v>44</v>
      </c>
      <c r="B7" s="93">
        <v>26768</v>
      </c>
      <c r="C7" s="93">
        <v>2913</v>
      </c>
      <c r="D7" s="93">
        <f t="shared" ref="D7:D11" si="1">C7-B7</f>
        <v>-23855</v>
      </c>
      <c r="E7" s="94" t="s">
        <v>45</v>
      </c>
      <c r="F7" s="93">
        <v>2269.66</v>
      </c>
      <c r="G7" s="93">
        <v>3265.66</v>
      </c>
      <c r="H7" s="93">
        <f t="shared" ref="H7:H22" si="2">G7-F7</f>
        <v>996</v>
      </c>
    </row>
    <row r="8" s="79" customFormat="1" ht="30" customHeight="1" spans="1:8">
      <c r="A8" s="92" t="s">
        <v>46</v>
      </c>
      <c r="B8" s="93">
        <v>300</v>
      </c>
      <c r="C8" s="93">
        <v>300</v>
      </c>
      <c r="D8" s="93">
        <f t="shared" si="1"/>
        <v>0</v>
      </c>
      <c r="E8" s="94" t="s">
        <v>47</v>
      </c>
      <c r="F8" s="93">
        <v>446</v>
      </c>
      <c r="G8" s="93">
        <v>446</v>
      </c>
      <c r="H8" s="93">
        <f t="shared" si="2"/>
        <v>0</v>
      </c>
    </row>
    <row r="9" s="79" customFormat="1" ht="33" customHeight="1" spans="1:8">
      <c r="A9" s="95" t="s">
        <v>48</v>
      </c>
      <c r="B9" s="93">
        <v>500</v>
      </c>
      <c r="C9" s="93">
        <v>300</v>
      </c>
      <c r="D9" s="93">
        <f t="shared" si="1"/>
        <v>-200</v>
      </c>
      <c r="E9" s="96" t="s">
        <v>49</v>
      </c>
      <c r="F9" s="93">
        <v>500</v>
      </c>
      <c r="G9" s="93">
        <v>500</v>
      </c>
      <c r="H9" s="93">
        <f t="shared" si="2"/>
        <v>0</v>
      </c>
    </row>
    <row r="10" s="79" customFormat="1" ht="32.1" customHeight="1" spans="1:8">
      <c r="A10" s="97" t="s">
        <v>50</v>
      </c>
      <c r="B10" s="93">
        <v>5894</v>
      </c>
      <c r="C10" s="93">
        <v>6021.03</v>
      </c>
      <c r="D10" s="93">
        <f t="shared" si="1"/>
        <v>127.03</v>
      </c>
      <c r="E10" s="96" t="s">
        <v>51</v>
      </c>
      <c r="F10" s="93">
        <v>340</v>
      </c>
      <c r="G10" s="93">
        <v>535</v>
      </c>
      <c r="H10" s="93">
        <f t="shared" si="2"/>
        <v>195</v>
      </c>
    </row>
    <row r="11" s="79" customFormat="1" ht="32.1" customHeight="1" spans="1:8">
      <c r="A11" s="89" t="s">
        <v>52</v>
      </c>
      <c r="B11" s="98">
        <v>4585</v>
      </c>
      <c r="C11" s="98">
        <f>[1]基金收入测算!E9</f>
        <v>6458.18</v>
      </c>
      <c r="D11" s="98">
        <f t="shared" si="1"/>
        <v>1873.18</v>
      </c>
      <c r="E11" s="96" t="s">
        <v>53</v>
      </c>
      <c r="F11" s="93">
        <v>8</v>
      </c>
      <c r="G11" s="93">
        <v>8</v>
      </c>
      <c r="H11" s="93">
        <f t="shared" si="2"/>
        <v>0</v>
      </c>
    </row>
    <row r="12" s="79" customFormat="1" ht="29" customHeight="1" spans="1:8">
      <c r="A12" s="89" t="s">
        <v>54</v>
      </c>
      <c r="B12" s="99">
        <f>SUM(B13:B14)</f>
        <v>0</v>
      </c>
      <c r="C12" s="99">
        <f>SUM(C13:C15)</f>
        <v>64100</v>
      </c>
      <c r="D12" s="99">
        <f>SUM(D13:D15)</f>
        <v>64100</v>
      </c>
      <c r="E12" s="96" t="s">
        <v>55</v>
      </c>
      <c r="F12" s="93">
        <v>309</v>
      </c>
      <c r="G12" s="100">
        <v>662</v>
      </c>
      <c r="H12" s="93">
        <f t="shared" si="2"/>
        <v>353</v>
      </c>
    </row>
    <row r="13" s="79" customFormat="1" ht="29" customHeight="1" spans="1:8">
      <c r="A13" s="92" t="s">
        <v>56</v>
      </c>
      <c r="B13" s="99"/>
      <c r="C13" s="100">
        <v>2700</v>
      </c>
      <c r="D13" s="93">
        <f t="shared" ref="D13:D17" si="3">C13-B13</f>
        <v>2700</v>
      </c>
      <c r="E13" s="96" t="s">
        <v>57</v>
      </c>
      <c r="F13" s="93">
        <v>3130</v>
      </c>
      <c r="G13" s="100">
        <v>1810</v>
      </c>
      <c r="H13" s="93">
        <f t="shared" si="2"/>
        <v>-1320</v>
      </c>
    </row>
    <row r="14" s="79" customFormat="1" ht="29" customHeight="1" spans="1:8">
      <c r="A14" s="101" t="s">
        <v>58</v>
      </c>
      <c r="B14" s="100"/>
      <c r="C14" s="100">
        <v>45200</v>
      </c>
      <c r="D14" s="93">
        <f t="shared" si="3"/>
        <v>45200</v>
      </c>
      <c r="E14" s="96" t="s">
        <v>59</v>
      </c>
      <c r="F14" s="93"/>
      <c r="G14" s="100">
        <v>2</v>
      </c>
      <c r="H14" s="93">
        <f t="shared" si="2"/>
        <v>2</v>
      </c>
    </row>
    <row r="15" s="79" customFormat="1" ht="30" customHeight="1" spans="1:8">
      <c r="A15" s="97" t="s">
        <v>60</v>
      </c>
      <c r="B15" s="100"/>
      <c r="C15" s="100">
        <v>16200</v>
      </c>
      <c r="D15" s="93">
        <f t="shared" si="3"/>
        <v>16200</v>
      </c>
      <c r="E15" s="96" t="s">
        <v>61</v>
      </c>
      <c r="F15" s="93">
        <v>30</v>
      </c>
      <c r="G15" s="100">
        <v>30</v>
      </c>
      <c r="H15" s="93">
        <f t="shared" si="2"/>
        <v>0</v>
      </c>
    </row>
    <row r="16" s="79" customFormat="1" ht="30" customHeight="1" spans="1:8">
      <c r="A16" s="89" t="s">
        <v>62</v>
      </c>
      <c r="B16" s="99">
        <v>7630.783</v>
      </c>
      <c r="C16" s="99">
        <v>14081</v>
      </c>
      <c r="D16" s="98">
        <f t="shared" si="3"/>
        <v>6450.217</v>
      </c>
      <c r="E16" s="102" t="s">
        <v>63</v>
      </c>
      <c r="F16" s="93">
        <v>45.68</v>
      </c>
      <c r="G16" s="100">
        <v>2745.68</v>
      </c>
      <c r="H16" s="93">
        <f t="shared" si="2"/>
        <v>2700</v>
      </c>
    </row>
    <row r="17" s="79" customFormat="1" ht="30" customHeight="1" spans="1:8">
      <c r="A17" s="89" t="s">
        <v>64</v>
      </c>
      <c r="B17" s="99"/>
      <c r="C17" s="99">
        <f>1593.93+45.68</f>
        <v>1639.61</v>
      </c>
      <c r="D17" s="98">
        <f t="shared" si="3"/>
        <v>1639.61</v>
      </c>
      <c r="E17" s="102" t="s">
        <v>65</v>
      </c>
      <c r="F17" s="100">
        <v>8218.26</v>
      </c>
      <c r="G17" s="100">
        <v>8419.52</v>
      </c>
      <c r="H17" s="93">
        <f t="shared" si="2"/>
        <v>201.26</v>
      </c>
    </row>
    <row r="18" s="79" customFormat="1" ht="35" customHeight="1" spans="1:8">
      <c r="A18" s="89"/>
      <c r="B18" s="99"/>
      <c r="C18" s="99"/>
      <c r="D18" s="99"/>
      <c r="E18" s="76" t="s">
        <v>66</v>
      </c>
      <c r="F18" s="100"/>
      <c r="G18" s="100">
        <f>31560+13640</f>
        <v>45200</v>
      </c>
      <c r="H18" s="93">
        <f t="shared" si="2"/>
        <v>45200</v>
      </c>
    </row>
    <row r="19" s="79" customFormat="1" ht="36" customHeight="1" spans="1:8">
      <c r="A19" s="89"/>
      <c r="B19" s="99"/>
      <c r="C19" s="99"/>
      <c r="D19" s="99"/>
      <c r="E19" s="103" t="s">
        <v>67</v>
      </c>
      <c r="F19" s="100"/>
      <c r="G19" s="100">
        <v>16200</v>
      </c>
      <c r="H19" s="93">
        <f t="shared" si="2"/>
        <v>16200</v>
      </c>
    </row>
    <row r="20" s="79" customFormat="1" ht="30" customHeight="1" spans="1:8">
      <c r="A20" s="89"/>
      <c r="B20" s="98"/>
      <c r="C20" s="98"/>
      <c r="D20" s="98"/>
      <c r="E20" s="91" t="s">
        <v>68</v>
      </c>
      <c r="F20" s="98">
        <v>50</v>
      </c>
      <c r="G20" s="98">
        <v>65</v>
      </c>
      <c r="H20" s="98">
        <f t="shared" si="2"/>
        <v>15</v>
      </c>
    </row>
    <row r="21" s="79" customFormat="1" ht="38" customHeight="1" spans="1:8">
      <c r="A21" s="89"/>
      <c r="B21" s="98"/>
      <c r="C21" s="98"/>
      <c r="D21" s="98"/>
      <c r="E21" s="91" t="s">
        <v>69</v>
      </c>
      <c r="F21" s="98">
        <v>24000</v>
      </c>
      <c r="G21" s="98"/>
      <c r="H21" s="98">
        <f t="shared" si="2"/>
        <v>-24000</v>
      </c>
    </row>
    <row r="22" s="79" customFormat="1" ht="35" customHeight="1" spans="1:8">
      <c r="A22" s="104"/>
      <c r="B22" s="99"/>
      <c r="C22" s="99"/>
      <c r="D22" s="99"/>
      <c r="E22" s="91" t="s">
        <v>70</v>
      </c>
      <c r="F22" s="98">
        <v>6331</v>
      </c>
      <c r="G22" s="105">
        <f>[1]基金结余测算!E21-13640</f>
        <v>15923.96</v>
      </c>
      <c r="H22" s="98">
        <f t="shared" si="2"/>
        <v>9592.96</v>
      </c>
    </row>
    <row r="23" s="79" customFormat="1" ht="23.1" customHeight="1" spans="1:8">
      <c r="A23" s="104" t="s">
        <v>71</v>
      </c>
      <c r="B23" s="98">
        <f>SUM(B6,B11:B12,B16,B17)</f>
        <v>45677.783</v>
      </c>
      <c r="C23" s="98">
        <f>SUM(C6,C11:C12,C16,C17)</f>
        <v>95812.82</v>
      </c>
      <c r="D23" s="98">
        <f>SUM(D6,D11:D12,D16,D17)</f>
        <v>50135.037</v>
      </c>
      <c r="E23" s="106" t="s">
        <v>71</v>
      </c>
      <c r="F23" s="99">
        <f>SUM(F20:F22,F6)</f>
        <v>45677.6</v>
      </c>
      <c r="G23" s="99">
        <f>SUM(G6,G20:G22)</f>
        <v>95812.82</v>
      </c>
      <c r="H23" s="99">
        <f>SUM(H6,H20:H22)</f>
        <v>50135.22</v>
      </c>
    </row>
    <row r="24" s="79" customFormat="1" customHeight="1" spans="1:8">
      <c r="B24" s="81"/>
      <c r="C24" s="81"/>
      <c r="D24" s="81"/>
      <c r="E24" s="81"/>
      <c r="F24" s="81"/>
    </row>
  </sheetData>
  <mergeCells count="4">
    <mergeCell ref="A1:E1"/>
    <mergeCell ref="A2:H2"/>
    <mergeCell ref="A4:D4"/>
    <mergeCell ref="E4:H4"/>
  </mergeCells>
  <printOptions horizontalCentered="1"/>
  <pageMargins left="0.700694444444445" right="0.700694444444445" top="0.751388888888889" bottom="0.751388888888889" header="0.298611111111111" footer="0.298611111111111"/>
  <pageSetup paperSize="9" scale="6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workbookViewId="0">
      <selection activeCell="G15" sqref="G15"/>
    </sheetView>
  </sheetViews>
  <sheetFormatPr defaultColWidth="9" defaultRowHeight="13.5"/>
  <cols>
    <col min="1" max="1" width="29.75" customWidth="1"/>
    <col min="2" max="10" width="12.75" customWidth="1"/>
  </cols>
  <sheetData>
    <row r="1" ht="16.5" spans="1:10">
      <c r="A1" s="54" t="s">
        <v>72</v>
      </c>
      <c r="B1" s="54"/>
      <c r="C1" s="54"/>
      <c r="D1" s="54"/>
      <c r="E1" s="54"/>
      <c r="F1" s="54"/>
      <c r="G1" s="54"/>
      <c r="H1" s="54"/>
      <c r="I1" s="55"/>
      <c r="J1" s="55"/>
    </row>
    <row r="2" ht="24.75" spans="1:10">
      <c r="A2" s="56" t="s">
        <v>73</v>
      </c>
      <c r="B2" s="56"/>
      <c r="C2" s="56"/>
      <c r="D2" s="56"/>
      <c r="E2" s="56"/>
      <c r="F2" s="56"/>
      <c r="G2" s="56"/>
      <c r="H2" s="56"/>
      <c r="I2" s="56"/>
      <c r="J2" s="56"/>
    </row>
    <row r="3" ht="16.5" spans="1:10">
      <c r="A3" s="57"/>
      <c r="B3" s="58"/>
      <c r="C3" s="58"/>
      <c r="D3" s="58"/>
      <c r="E3" s="58"/>
      <c r="F3" s="58"/>
      <c r="G3" s="58"/>
      <c r="H3" s="59"/>
      <c r="I3" s="55"/>
      <c r="J3" s="59" t="s">
        <v>2</v>
      </c>
    </row>
    <row r="4" ht="15" spans="1:10">
      <c r="A4" s="60" t="s">
        <v>74</v>
      </c>
      <c r="B4" s="61" t="s">
        <v>6</v>
      </c>
      <c r="C4" s="61" t="s">
        <v>7</v>
      </c>
      <c r="D4" s="61" t="s">
        <v>8</v>
      </c>
      <c r="E4" s="62" t="s">
        <v>75</v>
      </c>
      <c r="F4" s="63"/>
      <c r="G4" s="64"/>
      <c r="H4" s="62" t="s">
        <v>76</v>
      </c>
      <c r="I4" s="63"/>
      <c r="J4" s="64"/>
    </row>
    <row r="5" ht="15" spans="1:10">
      <c r="A5" s="65"/>
      <c r="B5" s="66"/>
      <c r="C5" s="66"/>
      <c r="D5" s="66"/>
      <c r="E5" s="67" t="s">
        <v>6</v>
      </c>
      <c r="F5" s="67" t="s">
        <v>7</v>
      </c>
      <c r="G5" s="67" t="s">
        <v>8</v>
      </c>
      <c r="H5" s="67" t="s">
        <v>6</v>
      </c>
      <c r="I5" s="67" t="s">
        <v>7</v>
      </c>
      <c r="J5" s="67" t="s">
        <v>8</v>
      </c>
    </row>
    <row r="6" ht="15" spans="1:10">
      <c r="A6" s="68" t="s">
        <v>77</v>
      </c>
      <c r="B6" s="69">
        <f t="shared" ref="B6:B13" si="0">E6+H6</f>
        <v>11582.18</v>
      </c>
      <c r="C6" s="69">
        <f t="shared" ref="C6:C13" si="1">F6+I6</f>
        <v>18847</v>
      </c>
      <c r="D6" s="69">
        <f t="shared" ref="D6:D13" si="2">G6+J6</f>
        <v>7264.82</v>
      </c>
      <c r="E6" s="69">
        <v>2.12</v>
      </c>
      <c r="F6" s="69">
        <f>[1]机关养老!B5</f>
        <v>49</v>
      </c>
      <c r="G6" s="69">
        <f t="shared" ref="G6:G13" si="3">F6-E6</f>
        <v>46.88</v>
      </c>
      <c r="H6" s="70">
        <v>11580.06</v>
      </c>
      <c r="I6" s="69">
        <f>[1]城乡居民!B5</f>
        <v>18798</v>
      </c>
      <c r="J6" s="69">
        <f t="shared" ref="J6:J13" si="4">I6-H6</f>
        <v>7217.94</v>
      </c>
    </row>
    <row r="7" ht="15" spans="1:10">
      <c r="A7" s="68" t="s">
        <v>78</v>
      </c>
      <c r="B7" s="69">
        <f t="shared" ref="B7:J7" si="5">SUM(B8:B9,B11:B13)</f>
        <v>26853.81</v>
      </c>
      <c r="C7" s="69">
        <f t="shared" si="5"/>
        <v>40461</v>
      </c>
      <c r="D7" s="69">
        <f t="shared" si="5"/>
        <v>13607.19</v>
      </c>
      <c r="E7" s="69">
        <f t="shared" si="5"/>
        <v>22188.81</v>
      </c>
      <c r="F7" s="69">
        <f t="shared" si="5"/>
        <v>25019</v>
      </c>
      <c r="G7" s="69">
        <f t="shared" si="5"/>
        <v>2830.19</v>
      </c>
      <c r="H7" s="69">
        <f t="shared" si="5"/>
        <v>4665</v>
      </c>
      <c r="I7" s="69">
        <f t="shared" si="5"/>
        <v>15442</v>
      </c>
      <c r="J7" s="69">
        <f t="shared" si="5"/>
        <v>10777</v>
      </c>
    </row>
    <row r="8" ht="16.5" spans="1:10">
      <c r="A8" s="71" t="s">
        <v>79</v>
      </c>
      <c r="B8" s="72">
        <f t="shared" si="0"/>
        <v>15655.01</v>
      </c>
      <c r="C8" s="72">
        <f t="shared" si="1"/>
        <v>18616</v>
      </c>
      <c r="D8" s="72">
        <f t="shared" si="2"/>
        <v>2960.99</v>
      </c>
      <c r="E8" s="72">
        <v>12805.01</v>
      </c>
      <c r="F8" s="73">
        <f>[1]机关养老!B7</f>
        <v>14016</v>
      </c>
      <c r="G8" s="72">
        <f t="shared" si="3"/>
        <v>1210.99</v>
      </c>
      <c r="H8" s="74">
        <v>2850</v>
      </c>
      <c r="I8" s="72">
        <f>[1]城乡居民!F7</f>
        <v>4600</v>
      </c>
      <c r="J8" s="72">
        <f t="shared" si="4"/>
        <v>1750</v>
      </c>
    </row>
    <row r="9" ht="16.5" spans="1:10">
      <c r="A9" s="75" t="s">
        <v>80</v>
      </c>
      <c r="B9" s="72">
        <f t="shared" si="0"/>
        <v>11070</v>
      </c>
      <c r="C9" s="72">
        <f t="shared" si="1"/>
        <v>21717</v>
      </c>
      <c r="D9" s="72">
        <f t="shared" si="2"/>
        <v>10647</v>
      </c>
      <c r="E9" s="72">
        <v>9280</v>
      </c>
      <c r="F9" s="73">
        <f>[1]机关养老!B8</f>
        <v>10900</v>
      </c>
      <c r="G9" s="72">
        <f t="shared" si="3"/>
        <v>1620</v>
      </c>
      <c r="H9" s="74">
        <v>1790</v>
      </c>
      <c r="I9" s="72">
        <f>[1]城乡居民!F8</f>
        <v>10817</v>
      </c>
      <c r="J9" s="72">
        <f t="shared" si="4"/>
        <v>9027</v>
      </c>
    </row>
    <row r="10" ht="16.5" spans="1:10">
      <c r="A10" s="76" t="s">
        <v>81</v>
      </c>
      <c r="B10" s="72">
        <f t="shared" si="0"/>
        <v>8902</v>
      </c>
      <c r="C10" s="72">
        <f t="shared" si="1"/>
        <v>10715</v>
      </c>
      <c r="D10" s="72">
        <f t="shared" si="2"/>
        <v>1813</v>
      </c>
      <c r="E10" s="72">
        <v>7112</v>
      </c>
      <c r="F10" s="73">
        <v>7112</v>
      </c>
      <c r="G10" s="72">
        <f t="shared" si="3"/>
        <v>0</v>
      </c>
      <c r="H10" s="74">
        <v>1790</v>
      </c>
      <c r="I10" s="72">
        <f>[1]城乡居民!F9</f>
        <v>3603</v>
      </c>
      <c r="J10" s="72">
        <f t="shared" si="4"/>
        <v>1813</v>
      </c>
    </row>
    <row r="11" ht="16.5" spans="1:10">
      <c r="A11" s="77" t="s">
        <v>82</v>
      </c>
      <c r="B11" s="72">
        <f t="shared" si="0"/>
        <v>17</v>
      </c>
      <c r="C11" s="72">
        <f t="shared" si="1"/>
        <v>17</v>
      </c>
      <c r="D11" s="72">
        <f t="shared" si="2"/>
        <v>0</v>
      </c>
      <c r="E11" s="72">
        <v>3</v>
      </c>
      <c r="F11" s="73">
        <f>[1]机关养老!B10</f>
        <v>3</v>
      </c>
      <c r="G11" s="72">
        <f t="shared" si="3"/>
        <v>0</v>
      </c>
      <c r="H11" s="74">
        <v>14</v>
      </c>
      <c r="I11" s="72">
        <f>[1]城乡居民!F10</f>
        <v>14</v>
      </c>
      <c r="J11" s="72">
        <f t="shared" si="4"/>
        <v>0</v>
      </c>
    </row>
    <row r="12" ht="16.5" spans="1:10">
      <c r="A12" s="77" t="s">
        <v>83</v>
      </c>
      <c r="B12" s="72">
        <f t="shared" si="0"/>
        <v>0.8</v>
      </c>
      <c r="C12" s="72">
        <f t="shared" si="1"/>
        <v>0</v>
      </c>
      <c r="D12" s="72">
        <f t="shared" si="2"/>
        <v>-0.8</v>
      </c>
      <c r="E12" s="72">
        <v>0.8</v>
      </c>
      <c r="F12" s="73">
        <f>[1]机关养老!B11</f>
        <v>0</v>
      </c>
      <c r="G12" s="72">
        <f t="shared" si="3"/>
        <v>-0.8</v>
      </c>
      <c r="H12" s="72">
        <v>0</v>
      </c>
      <c r="I12" s="72">
        <f>[1]城乡居民!F11</f>
        <v>0</v>
      </c>
      <c r="J12" s="72">
        <f t="shared" si="4"/>
        <v>0</v>
      </c>
    </row>
    <row r="13" ht="16.5" spans="1:10">
      <c r="A13" s="77" t="s">
        <v>84</v>
      </c>
      <c r="B13" s="72">
        <f t="shared" si="0"/>
        <v>111</v>
      </c>
      <c r="C13" s="72">
        <f t="shared" si="1"/>
        <v>111</v>
      </c>
      <c r="D13" s="72">
        <f t="shared" si="2"/>
        <v>0</v>
      </c>
      <c r="E13" s="72">
        <v>100</v>
      </c>
      <c r="F13" s="73">
        <f>[1]机关养老!B12</f>
        <v>100</v>
      </c>
      <c r="G13" s="72">
        <f t="shared" si="3"/>
        <v>0</v>
      </c>
      <c r="H13" s="74">
        <v>11</v>
      </c>
      <c r="I13" s="72">
        <f>[1]城乡居民!F12</f>
        <v>11</v>
      </c>
      <c r="J13" s="72">
        <f t="shared" si="4"/>
        <v>0</v>
      </c>
    </row>
    <row r="14" ht="15" spans="1:10">
      <c r="A14" s="68" t="s">
        <v>85</v>
      </c>
      <c r="B14" s="69">
        <f t="shared" ref="B14:J14" si="6">SUM(B15:B20)</f>
        <v>23836.51</v>
      </c>
      <c r="C14" s="69">
        <f t="shared" si="6"/>
        <v>35367.42</v>
      </c>
      <c r="D14" s="69">
        <f t="shared" si="6"/>
        <v>11530.91</v>
      </c>
      <c r="E14" s="69">
        <f t="shared" si="6"/>
        <v>22056.51</v>
      </c>
      <c r="F14" s="69">
        <f t="shared" si="6"/>
        <v>25018.42</v>
      </c>
      <c r="G14" s="69">
        <f t="shared" si="6"/>
        <v>2961.91</v>
      </c>
      <c r="H14" s="69">
        <f t="shared" si="6"/>
        <v>1780</v>
      </c>
      <c r="I14" s="69">
        <f t="shared" si="6"/>
        <v>10349</v>
      </c>
      <c r="J14" s="69">
        <f t="shared" si="6"/>
        <v>8569</v>
      </c>
    </row>
    <row r="15" ht="16.5" spans="1:10">
      <c r="A15" s="75" t="s">
        <v>86</v>
      </c>
      <c r="B15" s="72">
        <f t="shared" ref="B15:B20" si="7">E15+H15</f>
        <v>23033.51</v>
      </c>
      <c r="C15" s="72">
        <f t="shared" ref="C15:C20" si="8">F15+I15</f>
        <v>34946</v>
      </c>
      <c r="D15" s="72">
        <f t="shared" ref="D15:D20" si="9">G15+J15</f>
        <v>11912.49</v>
      </c>
      <c r="E15" s="72">
        <v>22013.51</v>
      </c>
      <c r="F15" s="72">
        <f>[1]机关养老!B14</f>
        <v>24948</v>
      </c>
      <c r="G15" s="72">
        <f t="shared" ref="G15:G22" si="10">F15-E15</f>
        <v>2934.49</v>
      </c>
      <c r="H15" s="74">
        <v>1020</v>
      </c>
      <c r="I15" s="72">
        <f>[1]城乡居民!F14</f>
        <v>9998</v>
      </c>
      <c r="J15" s="72">
        <f t="shared" ref="J15:J22" si="11">I15-H15</f>
        <v>8978</v>
      </c>
    </row>
    <row r="16" ht="16.5" spans="1:10">
      <c r="A16" s="75" t="s">
        <v>87</v>
      </c>
      <c r="B16" s="72">
        <f t="shared" si="7"/>
        <v>0</v>
      </c>
      <c r="C16" s="72">
        <f t="shared" si="8"/>
        <v>0</v>
      </c>
      <c r="D16" s="72">
        <f t="shared" si="9"/>
        <v>0</v>
      </c>
      <c r="E16" s="72">
        <v>0</v>
      </c>
      <c r="F16" s="72">
        <f>[1]机关养老!B15</f>
        <v>0</v>
      </c>
      <c r="G16" s="72">
        <f t="shared" si="10"/>
        <v>0</v>
      </c>
      <c r="H16" s="72">
        <v>0</v>
      </c>
      <c r="I16" s="72">
        <f>[1]城乡居民!F15</f>
        <v>0</v>
      </c>
      <c r="J16" s="72">
        <f t="shared" si="11"/>
        <v>0</v>
      </c>
    </row>
    <row r="17" ht="16.5" spans="1:10">
      <c r="A17" s="75" t="s">
        <v>88</v>
      </c>
      <c r="B17" s="72">
        <f t="shared" si="7"/>
        <v>150</v>
      </c>
      <c r="C17" s="72">
        <f t="shared" si="8"/>
        <v>345</v>
      </c>
      <c r="D17" s="72">
        <f t="shared" si="9"/>
        <v>195</v>
      </c>
      <c r="E17" s="72"/>
      <c r="F17" s="72">
        <f>[1]机关养老!B16</f>
        <v>0</v>
      </c>
      <c r="G17" s="72">
        <f t="shared" si="10"/>
        <v>0</v>
      </c>
      <c r="H17" s="74">
        <v>150</v>
      </c>
      <c r="I17" s="72">
        <f>[1]城乡居民!F16</f>
        <v>345</v>
      </c>
      <c r="J17" s="72">
        <f t="shared" si="11"/>
        <v>195</v>
      </c>
    </row>
    <row r="18" ht="16.5" spans="1:10">
      <c r="A18" s="77" t="s">
        <v>89</v>
      </c>
      <c r="B18" s="72">
        <f t="shared" si="7"/>
        <v>602</v>
      </c>
      <c r="C18" s="72">
        <f t="shared" si="8"/>
        <v>0</v>
      </c>
      <c r="D18" s="72">
        <f t="shared" si="9"/>
        <v>-602</v>
      </c>
      <c r="E18" s="72"/>
      <c r="F18" s="72">
        <f>[1]机关养老!B17</f>
        <v>0</v>
      </c>
      <c r="G18" s="72">
        <f t="shared" si="10"/>
        <v>0</v>
      </c>
      <c r="H18" s="74">
        <v>602</v>
      </c>
      <c r="I18" s="72">
        <f>[1]城乡居民!F17</f>
        <v>0</v>
      </c>
      <c r="J18" s="72">
        <f t="shared" si="11"/>
        <v>-602</v>
      </c>
    </row>
    <row r="19" ht="16.5" spans="1:10">
      <c r="A19" s="77" t="s">
        <v>90</v>
      </c>
      <c r="B19" s="72">
        <f t="shared" si="7"/>
        <v>3</v>
      </c>
      <c r="C19" s="72">
        <f t="shared" si="8"/>
        <v>3.42</v>
      </c>
      <c r="D19" s="72">
        <f t="shared" si="9"/>
        <v>0.42</v>
      </c>
      <c r="E19" s="72">
        <v>3</v>
      </c>
      <c r="F19" s="72">
        <f>[1]机关养老!B18</f>
        <v>0.42</v>
      </c>
      <c r="G19" s="72">
        <f t="shared" si="10"/>
        <v>-2.58</v>
      </c>
      <c r="H19" s="72">
        <v>0</v>
      </c>
      <c r="I19" s="72">
        <f>[1]城乡居民!F18</f>
        <v>3</v>
      </c>
      <c r="J19" s="72">
        <f t="shared" si="11"/>
        <v>3</v>
      </c>
    </row>
    <row r="20" ht="16.5" spans="1:10">
      <c r="A20" s="77" t="s">
        <v>91</v>
      </c>
      <c r="B20" s="72">
        <f t="shared" si="7"/>
        <v>48</v>
      </c>
      <c r="C20" s="72">
        <f t="shared" si="8"/>
        <v>73</v>
      </c>
      <c r="D20" s="72">
        <f t="shared" si="9"/>
        <v>25</v>
      </c>
      <c r="E20" s="72">
        <v>40</v>
      </c>
      <c r="F20" s="72">
        <f>[1]机关养老!B19</f>
        <v>70</v>
      </c>
      <c r="G20" s="72">
        <f t="shared" si="10"/>
        <v>30</v>
      </c>
      <c r="H20" s="74">
        <v>8</v>
      </c>
      <c r="I20" s="72">
        <f>[1]城乡居民!F19</f>
        <v>3</v>
      </c>
      <c r="J20" s="72">
        <f t="shared" si="11"/>
        <v>-5</v>
      </c>
    </row>
    <row r="21" ht="15" spans="1:10">
      <c r="A21" s="78" t="s">
        <v>92</v>
      </c>
      <c r="B21" s="69">
        <f t="shared" ref="B21:F21" si="12">B7-B14</f>
        <v>3017.3</v>
      </c>
      <c r="C21" s="69">
        <f t="shared" si="12"/>
        <v>5093.58</v>
      </c>
      <c r="D21" s="69">
        <f t="shared" si="12"/>
        <v>2076.28</v>
      </c>
      <c r="E21" s="69">
        <f t="shared" si="12"/>
        <v>132.300000000003</v>
      </c>
      <c r="F21" s="69">
        <f t="shared" si="12"/>
        <v>0.580000000001746</v>
      </c>
      <c r="G21" s="69">
        <f t="shared" si="10"/>
        <v>-131.720000000001</v>
      </c>
      <c r="H21" s="69">
        <f>H7-H14</f>
        <v>2885</v>
      </c>
      <c r="I21" s="69">
        <f>I7-I14</f>
        <v>5093</v>
      </c>
      <c r="J21" s="69">
        <f t="shared" si="11"/>
        <v>2208</v>
      </c>
    </row>
    <row r="22" ht="15" spans="1:10">
      <c r="A22" s="68" t="s">
        <v>93</v>
      </c>
      <c r="B22" s="69">
        <f t="shared" ref="B22:F22" si="13">B21+B6</f>
        <v>14599.48</v>
      </c>
      <c r="C22" s="69">
        <f t="shared" si="13"/>
        <v>23940.58</v>
      </c>
      <c r="D22" s="69">
        <f t="shared" si="13"/>
        <v>9341.1</v>
      </c>
      <c r="E22" s="69">
        <f t="shared" si="13"/>
        <v>134.420000000003</v>
      </c>
      <c r="F22" s="69">
        <f t="shared" si="13"/>
        <v>49.5800000000017</v>
      </c>
      <c r="G22" s="69">
        <f t="shared" si="10"/>
        <v>-84.8400000000013</v>
      </c>
      <c r="H22" s="69">
        <f>H21+H6</f>
        <v>14465.06</v>
      </c>
      <c r="I22" s="69">
        <f>I21+I6</f>
        <v>23891</v>
      </c>
      <c r="J22" s="69">
        <f t="shared" si="11"/>
        <v>9425.94</v>
      </c>
    </row>
  </sheetData>
  <mergeCells count="8">
    <mergeCell ref="A1:H1"/>
    <mergeCell ref="A2:J2"/>
    <mergeCell ref="E4:G4"/>
    <mergeCell ref="H4:J4"/>
    <mergeCell ref="A4:A5"/>
    <mergeCell ref="B4:B5"/>
    <mergeCell ref="C4:C5"/>
    <mergeCell ref="D4:D5"/>
  </mergeCells>
  <printOptions horizontalCentered="1"/>
  <pageMargins left="0.751388888888889" right="0.751388888888889" top="0.802777777777778" bottom="0.802777777777778" header="0.5" footer="0.5"/>
  <pageSetup paperSize="9" scale="91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E13" sqref="E13"/>
    </sheetView>
  </sheetViews>
  <sheetFormatPr defaultColWidth="9" defaultRowHeight="13.5" outlineLevelCol="7"/>
  <cols>
    <col min="1" max="1" width="31.625" customWidth="1"/>
    <col min="2" max="3" width="8.875" customWidth="1"/>
    <col min="4" max="4" width="7.875" customWidth="1"/>
    <col min="5" max="5" width="40.125" customWidth="1"/>
    <col min="6" max="6" width="8.875" customWidth="1"/>
    <col min="7" max="7" width="12.95" customWidth="1"/>
    <col min="8" max="8" width="16.2166666666667" customWidth="1"/>
  </cols>
  <sheetData>
    <row r="1" ht="17.25" spans="1:8">
      <c r="A1" s="34" t="s">
        <v>94</v>
      </c>
      <c r="B1" s="35"/>
      <c r="C1" s="35"/>
      <c r="D1" s="35"/>
      <c r="E1" s="35"/>
      <c r="F1" s="35"/>
      <c r="G1" s="35"/>
      <c r="H1" s="36"/>
    </row>
    <row r="2" ht="22.5" spans="1:8">
      <c r="A2" s="37" t="s">
        <v>95</v>
      </c>
      <c r="B2" s="38"/>
      <c r="C2" s="38"/>
      <c r="D2" s="38"/>
      <c r="E2" s="38"/>
      <c r="F2" s="38"/>
      <c r="G2" s="38"/>
      <c r="H2" s="38"/>
    </row>
    <row r="3" ht="22.5" spans="1:8">
      <c r="A3" s="37"/>
      <c r="B3" s="38"/>
      <c r="C3" s="38"/>
      <c r="D3" s="38"/>
      <c r="E3" s="38"/>
      <c r="F3" s="38"/>
      <c r="G3" s="39" t="s">
        <v>2</v>
      </c>
      <c r="H3" s="39"/>
    </row>
    <row r="4" ht="44" customHeight="1" spans="1:8">
      <c r="A4" s="40" t="s">
        <v>3</v>
      </c>
      <c r="B4" s="41" t="s">
        <v>96</v>
      </c>
      <c r="C4" s="41" t="s">
        <v>97</v>
      </c>
      <c r="D4" s="41" t="s">
        <v>8</v>
      </c>
      <c r="E4" s="41" t="s">
        <v>4</v>
      </c>
      <c r="F4" s="41" t="s">
        <v>96</v>
      </c>
      <c r="G4" s="41" t="s">
        <v>97</v>
      </c>
      <c r="H4" s="41" t="s">
        <v>8</v>
      </c>
    </row>
    <row r="5" ht="44" customHeight="1" spans="1:8">
      <c r="A5" s="42" t="s">
        <v>98</v>
      </c>
      <c r="B5" s="43">
        <f>SUM(B6:B10)</f>
        <v>0</v>
      </c>
      <c r="C5" s="43">
        <f>SUM(C6:C10)</f>
        <v>6940</v>
      </c>
      <c r="D5" s="43">
        <f>SUM(D6:D10)</f>
        <v>6940</v>
      </c>
      <c r="E5" s="44" t="s">
        <v>99</v>
      </c>
      <c r="F5" s="43">
        <f t="shared" ref="F5:H5" si="0">SUM(F6:F9)</f>
        <v>0</v>
      </c>
      <c r="G5" s="43">
        <f t="shared" si="0"/>
        <v>0</v>
      </c>
      <c r="H5" s="43">
        <f t="shared" si="0"/>
        <v>0</v>
      </c>
    </row>
    <row r="6" ht="44" customHeight="1" spans="1:8">
      <c r="A6" s="45" t="s">
        <v>100</v>
      </c>
      <c r="B6" s="46"/>
      <c r="C6" s="46"/>
      <c r="D6" s="46">
        <f t="shared" ref="D6:D12" si="1">C6-B6</f>
        <v>0</v>
      </c>
      <c r="E6" s="47" t="s">
        <v>101</v>
      </c>
      <c r="F6" s="46"/>
      <c r="G6" s="46"/>
      <c r="H6" s="46">
        <f t="shared" ref="H6:H12" si="2">G6-F6</f>
        <v>0</v>
      </c>
    </row>
    <row r="7" ht="44" customHeight="1" spans="1:8">
      <c r="A7" s="45" t="s">
        <v>102</v>
      </c>
      <c r="B7" s="46"/>
      <c r="C7" s="46"/>
      <c r="D7" s="46">
        <f t="shared" si="1"/>
        <v>0</v>
      </c>
      <c r="E7" s="48" t="s">
        <v>103</v>
      </c>
      <c r="F7" s="46"/>
      <c r="G7" s="46"/>
      <c r="H7" s="46">
        <f t="shared" si="2"/>
        <v>0</v>
      </c>
    </row>
    <row r="8" ht="44" customHeight="1" spans="1:8">
      <c r="A8" s="45" t="s">
        <v>104</v>
      </c>
      <c r="B8" s="46"/>
      <c r="C8" s="46"/>
      <c r="D8" s="46">
        <f t="shared" si="1"/>
        <v>0</v>
      </c>
      <c r="E8" s="48" t="s">
        <v>105</v>
      </c>
      <c r="F8" s="46"/>
      <c r="G8" s="46"/>
      <c r="H8" s="46">
        <f t="shared" si="2"/>
        <v>0</v>
      </c>
    </row>
    <row r="9" ht="44" customHeight="1" spans="1:8">
      <c r="A9" s="45" t="s">
        <v>106</v>
      </c>
      <c r="B9" s="46"/>
      <c r="C9" s="46"/>
      <c r="D9" s="46">
        <f t="shared" si="1"/>
        <v>0</v>
      </c>
      <c r="E9" s="48" t="s">
        <v>107</v>
      </c>
      <c r="F9" s="46"/>
      <c r="G9" s="46"/>
      <c r="H9" s="46">
        <f t="shared" si="2"/>
        <v>0</v>
      </c>
    </row>
    <row r="10" ht="44" customHeight="1" spans="1:8">
      <c r="A10" s="45" t="s">
        <v>108</v>
      </c>
      <c r="B10" s="46"/>
      <c r="C10" s="46">
        <f>5300+1640</f>
        <v>6940</v>
      </c>
      <c r="D10" s="46">
        <f t="shared" si="1"/>
        <v>6940</v>
      </c>
      <c r="E10" s="49" t="s">
        <v>109</v>
      </c>
      <c r="F10" s="50"/>
      <c r="G10" s="50">
        <v>10</v>
      </c>
      <c r="H10" s="50">
        <f t="shared" si="2"/>
        <v>10</v>
      </c>
    </row>
    <row r="11" ht="44" customHeight="1" spans="1:8">
      <c r="A11" s="51" t="s">
        <v>110</v>
      </c>
      <c r="B11" s="50"/>
      <c r="C11" s="50">
        <v>10</v>
      </c>
      <c r="D11" s="50">
        <f t="shared" si="1"/>
        <v>10</v>
      </c>
      <c r="E11" s="49" t="s">
        <v>111</v>
      </c>
      <c r="F11" s="50"/>
      <c r="G11" s="50">
        <f>5300+1640</f>
        <v>6940</v>
      </c>
      <c r="H11" s="50">
        <f t="shared" si="2"/>
        <v>6940</v>
      </c>
    </row>
    <row r="12" ht="44" customHeight="1" spans="1:8">
      <c r="A12" s="51" t="s">
        <v>112</v>
      </c>
      <c r="B12" s="50"/>
      <c r="C12" s="50"/>
      <c r="D12" s="50">
        <f t="shared" si="1"/>
        <v>0</v>
      </c>
      <c r="E12" s="49" t="s">
        <v>113</v>
      </c>
      <c r="F12" s="50"/>
      <c r="G12" s="50"/>
      <c r="H12" s="50">
        <f t="shared" si="2"/>
        <v>0</v>
      </c>
    </row>
    <row r="13" ht="44" customHeight="1" spans="1:8">
      <c r="A13" s="52" t="s">
        <v>114</v>
      </c>
      <c r="B13" s="50">
        <f>SUM(B5,B11,B12)</f>
        <v>0</v>
      </c>
      <c r="C13" s="50">
        <f>SUM(C5,C11,C12)</f>
        <v>6950</v>
      </c>
      <c r="D13" s="50">
        <f>SUM(D5,D11,D12)</f>
        <v>6950</v>
      </c>
      <c r="E13" s="53" t="s">
        <v>115</v>
      </c>
      <c r="F13" s="50">
        <f t="shared" ref="F13:H13" si="3">SUM(F5,F10,F11:F12)</f>
        <v>0</v>
      </c>
      <c r="G13" s="50">
        <f t="shared" si="3"/>
        <v>6950</v>
      </c>
      <c r="H13" s="50">
        <f t="shared" si="3"/>
        <v>6950</v>
      </c>
    </row>
  </sheetData>
  <mergeCells count="3">
    <mergeCell ref="A1:G1"/>
    <mergeCell ref="A2:H2"/>
    <mergeCell ref="G3:H3"/>
  </mergeCells>
  <printOptions horizontalCentered="1"/>
  <pageMargins left="0.751388888888889" right="0.751388888888889" top="0.802777777777778" bottom="0.802777777777778" header="0.5" footer="0.5"/>
  <pageSetup paperSize="9" scale="90" orientation="landscape" horizontalDpi="6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2" sqref="A2:G2"/>
    </sheetView>
  </sheetViews>
  <sheetFormatPr defaultColWidth="9" defaultRowHeight="13.5" outlineLevelRow="7" outlineLevelCol="6"/>
  <cols>
    <col min="1" max="1" width="22.6416666666667" customWidth="1"/>
    <col min="2" max="2" width="18.9416666666667" customWidth="1"/>
    <col min="3" max="3" width="18.2583333333333" customWidth="1"/>
    <col min="4" max="4" width="20.1333333333333" customWidth="1"/>
    <col min="5" max="5" width="19.1083333333333" customWidth="1"/>
    <col min="6" max="7" width="15.375" customWidth="1"/>
  </cols>
  <sheetData>
    <row r="1" ht="16.5" spans="1:7">
      <c r="A1" s="23" t="s">
        <v>116</v>
      </c>
      <c r="B1" s="23"/>
      <c r="C1" s="23"/>
      <c r="D1" s="24"/>
      <c r="E1" s="9"/>
      <c r="F1" s="9"/>
      <c r="G1" s="9"/>
    </row>
    <row r="2" ht="22.5" spans="1:7">
      <c r="A2" s="7" t="s">
        <v>117</v>
      </c>
      <c r="B2" s="7"/>
      <c r="C2" s="7"/>
      <c r="D2" s="7"/>
      <c r="E2" s="7"/>
      <c r="F2" s="7"/>
      <c r="G2" s="7"/>
    </row>
    <row r="3" ht="16.5" spans="1:7">
      <c r="A3" s="9"/>
      <c r="B3" s="9"/>
      <c r="C3" s="25"/>
      <c r="D3" s="25"/>
      <c r="E3" s="25"/>
      <c r="F3" s="25"/>
      <c r="G3" s="26" t="s">
        <v>2</v>
      </c>
    </row>
    <row r="4" ht="21" customHeight="1" spans="1:7">
      <c r="A4" s="11" t="s">
        <v>118</v>
      </c>
      <c r="B4" s="11" t="s">
        <v>119</v>
      </c>
      <c r="C4" s="11"/>
      <c r="D4" s="11"/>
      <c r="E4" s="11" t="s">
        <v>120</v>
      </c>
      <c r="F4" s="11"/>
      <c r="G4" s="11"/>
    </row>
    <row r="5" ht="30" customHeight="1" spans="1:7">
      <c r="A5" s="11"/>
      <c r="B5" s="11" t="s">
        <v>121</v>
      </c>
      <c r="C5" s="11" t="s">
        <v>122</v>
      </c>
      <c r="D5" s="11" t="s">
        <v>123</v>
      </c>
      <c r="E5" s="11" t="s">
        <v>121</v>
      </c>
      <c r="F5" s="11" t="s">
        <v>122</v>
      </c>
      <c r="G5" s="11" t="s">
        <v>123</v>
      </c>
    </row>
    <row r="6" ht="28" customHeight="1" spans="1:7">
      <c r="A6" s="27" t="s">
        <v>124</v>
      </c>
      <c r="B6" s="28">
        <v>210548</v>
      </c>
      <c r="C6" s="29">
        <v>13000</v>
      </c>
      <c r="D6" s="29">
        <f>B6+C6</f>
        <v>223548</v>
      </c>
      <c r="E6" s="29">
        <v>209064</v>
      </c>
      <c r="F6" s="29">
        <v>13000</v>
      </c>
      <c r="G6" s="29">
        <f>SUM(E6:F6)</f>
        <v>222064</v>
      </c>
    </row>
    <row r="7" ht="28" customHeight="1" spans="1:7">
      <c r="A7" s="27" t="s">
        <v>125</v>
      </c>
      <c r="B7" s="30">
        <f>249141+17000</f>
        <v>266141</v>
      </c>
      <c r="C7" s="29">
        <v>61400</v>
      </c>
      <c r="D7" s="31">
        <f>B7+C7</f>
        <v>327541</v>
      </c>
      <c r="E7" s="31">
        <v>264140.68</v>
      </c>
      <c r="F7" s="29">
        <v>61400</v>
      </c>
      <c r="G7" s="31">
        <f>SUM(E7:F7)</f>
        <v>325540.68</v>
      </c>
    </row>
    <row r="8" ht="28" customHeight="1" spans="1:7">
      <c r="A8" s="32" t="s">
        <v>126</v>
      </c>
      <c r="B8" s="33">
        <f t="shared" ref="B8:G8" si="0">SUM(B6:B7)</f>
        <v>476689</v>
      </c>
      <c r="C8" s="33">
        <f t="shared" si="0"/>
        <v>74400</v>
      </c>
      <c r="D8" s="33">
        <f t="shared" si="0"/>
        <v>551089</v>
      </c>
      <c r="E8" s="33">
        <f t="shared" si="0"/>
        <v>473204.68</v>
      </c>
      <c r="F8" s="33">
        <f t="shared" si="0"/>
        <v>74400</v>
      </c>
      <c r="G8" s="33">
        <f t="shared" si="0"/>
        <v>547604.68</v>
      </c>
    </row>
  </sheetData>
  <mergeCells count="5">
    <mergeCell ref="A1:C1"/>
    <mergeCell ref="A2:G2"/>
    <mergeCell ref="B4:D4"/>
    <mergeCell ref="E4:G4"/>
    <mergeCell ref="A4:A5"/>
  </mergeCells>
  <printOptions horizontalCentered="1"/>
  <pageMargins left="0.751388888888889" right="0.751388888888889" top="0.802777777777778" bottom="1" header="0.5" footer="0.5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E7" sqref="E7"/>
    </sheetView>
  </sheetViews>
  <sheetFormatPr defaultColWidth="8.875" defaultRowHeight="13.5" outlineLevelCol="2"/>
  <cols>
    <col min="1" max="1" width="17.75" style="1" customWidth="1"/>
    <col min="2" max="2" width="20.0083333333333" style="1" customWidth="1"/>
    <col min="3" max="3" width="41.375" style="4" customWidth="1"/>
    <col min="4" max="16384" width="8.875" style="1"/>
  </cols>
  <sheetData>
    <row r="1" s="1" customFormat="1" ht="21" customHeight="1" spans="1:3">
      <c r="A1" s="5" t="s">
        <v>127</v>
      </c>
      <c r="B1" s="5"/>
      <c r="C1" s="6"/>
    </row>
    <row r="2" s="1" customFormat="1" ht="40" customHeight="1" spans="1:3">
      <c r="A2" s="7" t="s">
        <v>128</v>
      </c>
      <c r="B2" s="7"/>
      <c r="C2" s="8"/>
    </row>
    <row r="3" s="1" customFormat="1" ht="23" customHeight="1" spans="1:3">
      <c r="A3" s="9"/>
      <c r="B3" s="9"/>
      <c r="C3" s="10" t="s">
        <v>2</v>
      </c>
    </row>
    <row r="4" s="2" customFormat="1" ht="24" customHeight="1" spans="1:3">
      <c r="A4" s="11" t="s">
        <v>129</v>
      </c>
      <c r="B4" s="11" t="s">
        <v>130</v>
      </c>
      <c r="C4" s="12" t="s">
        <v>131</v>
      </c>
    </row>
    <row r="5" s="3" customFormat="1" ht="33" customHeight="1" spans="1:3">
      <c r="A5" s="13" t="s">
        <v>132</v>
      </c>
      <c r="B5" s="14">
        <f>B6+B7</f>
        <v>26465.8423</v>
      </c>
      <c r="C5" s="15"/>
    </row>
    <row r="6" s="1" customFormat="1" ht="48" customHeight="1" spans="1:3">
      <c r="A6" s="16" t="s">
        <v>133</v>
      </c>
      <c r="B6" s="17">
        <v>23720.1623</v>
      </c>
      <c r="C6" s="18"/>
    </row>
    <row r="7" s="1" customFormat="1" ht="48" customHeight="1" spans="1:3">
      <c r="A7" s="16" t="s">
        <v>134</v>
      </c>
      <c r="B7" s="17">
        <v>2745.68</v>
      </c>
      <c r="C7" s="19"/>
    </row>
    <row r="8" s="3" customFormat="1" ht="48" customHeight="1" spans="1:3">
      <c r="A8" s="20" t="s">
        <v>135</v>
      </c>
      <c r="B8" s="14">
        <f>B9+B10</f>
        <v>13979.28</v>
      </c>
      <c r="C8" s="21"/>
    </row>
    <row r="9" s="1" customFormat="1" ht="54" customHeight="1" spans="1:3">
      <c r="A9" s="16" t="s">
        <v>133</v>
      </c>
      <c r="B9" s="17">
        <v>5559.76</v>
      </c>
      <c r="C9" s="18"/>
    </row>
    <row r="10" s="1" customFormat="1" ht="54" customHeight="1" spans="1:3">
      <c r="A10" s="16" t="s">
        <v>134</v>
      </c>
      <c r="B10" s="17">
        <v>8419.52</v>
      </c>
      <c r="C10" s="18"/>
    </row>
    <row r="11" s="1" customFormat="1" ht="16.5" spans="1:3">
      <c r="A11" s="9"/>
      <c r="B11" s="9"/>
      <c r="C11" s="22"/>
    </row>
    <row r="12" s="1" customFormat="1" spans="1:3">
      <c r="C12" s="4"/>
    </row>
  </sheetData>
  <mergeCells count="2">
    <mergeCell ref="A1:C1"/>
    <mergeCell ref="A2:C2"/>
  </mergeCells>
  <printOptions horizontalCentered="1"/>
  <pageMargins left="0.751388888888889" right="0.751388888888889" top="0.802777777777778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F01公共预算收支平衡</vt:lpstr>
      <vt:lpstr>F02政府性基金收支平衡</vt:lpstr>
      <vt:lpstr>F03社保基金</vt:lpstr>
      <vt:lpstr>F04国有资本经营</vt:lpstr>
      <vt:lpstr>F05政府债务限额余额</vt:lpstr>
      <vt:lpstr>F06政府债务还本付息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Penlf</cp:lastModifiedBy>
  <dcterms:created xsi:type="dcterms:W3CDTF">2023-05-12T11:15:00Z</dcterms:created>
  <dcterms:modified xsi:type="dcterms:W3CDTF">2026-01-05T02:22:19Z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B344CD93CB7A463097586231F75C68D4_13</vt:lpwstr>
  </property>
  <property fmtid="{D5CDD505-2E9C-101B-9397-08002B2CF9AE}" pid="4" name="CalculationRule">
    <vt:i4>0</vt:i4>
  </property>
</Properties>
</file>